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R WABB\Desktop\2026 BUDGET PREPARATION\2026 BNDA BUDGET-ORIGINALS-wabb\PRINTED VERSION\"/>
    </mc:Choice>
  </mc:AlternateContent>
  <bookViews>
    <workbookView xWindow="0" yWindow="0" windowWidth="23040" windowHeight="9000"/>
  </bookViews>
  <sheets>
    <sheet name="2026 DRAFT COMPOSITE BUDGET" sheetId="1" r:id="rId1"/>
    <sheet name="ASSET 2026" sheetId="5" r:id="rId2"/>
    <sheet name="Sheet4" sheetId="4" r:id="rId3"/>
    <sheet name="Sheet2" sheetId="2" r:id="rId4"/>
    <sheet name="Sheet3" sheetId="3" r:id="rId5"/>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81" i="1" l="1"/>
  <c r="E210" i="1"/>
  <c r="B23" i="3" l="1"/>
  <c r="B20" i="3"/>
  <c r="B17" i="3"/>
  <c r="F15" i="3"/>
  <c r="B14" i="3"/>
  <c r="F13" i="3"/>
  <c r="I11" i="3"/>
  <c r="C11" i="3"/>
  <c r="B11" i="3"/>
  <c r="F9" i="3"/>
  <c r="F8" i="3"/>
  <c r="D7" i="3"/>
  <c r="C7" i="3"/>
  <c r="B7" i="3"/>
  <c r="L5" i="3"/>
  <c r="K5" i="3"/>
  <c r="I5" i="3"/>
  <c r="H5" i="3"/>
  <c r="G5" i="3"/>
  <c r="F5" i="3"/>
  <c r="D3" i="3"/>
  <c r="C3" i="3"/>
  <c r="B3" i="3"/>
  <c r="J23" i="2"/>
  <c r="H23" i="2"/>
  <c r="B23" i="2"/>
  <c r="H20" i="2"/>
  <c r="F18" i="2"/>
  <c r="H17" i="2"/>
  <c r="F17" i="2"/>
  <c r="E17" i="2"/>
  <c r="F16" i="2"/>
  <c r="E16" i="2"/>
  <c r="F15" i="2"/>
  <c r="H14" i="2"/>
  <c r="F13" i="2"/>
  <c r="F12" i="2"/>
  <c r="I11" i="2"/>
  <c r="H11" i="2"/>
  <c r="F10" i="2"/>
  <c r="F9" i="2"/>
  <c r="J7" i="2"/>
  <c r="I7" i="2"/>
  <c r="H7" i="2"/>
  <c r="F7" i="2"/>
  <c r="F6" i="2"/>
  <c r="F5" i="2"/>
  <c r="K3" i="2"/>
  <c r="J3" i="2"/>
  <c r="I3" i="2"/>
  <c r="H3" i="2"/>
  <c r="F2" i="2"/>
  <c r="E1" i="2"/>
  <c r="H272" i="4"/>
  <c r="G272" i="4"/>
  <c r="F272" i="4"/>
  <c r="E272" i="4"/>
  <c r="D272" i="4"/>
  <c r="C272" i="4"/>
  <c r="B272" i="4"/>
  <c r="H271" i="4"/>
  <c r="G271" i="4"/>
  <c r="F271" i="4"/>
  <c r="E271" i="4"/>
  <c r="D271" i="4"/>
  <c r="C271" i="4"/>
  <c r="B271" i="4"/>
  <c r="H270" i="4"/>
  <c r="H269" i="4"/>
  <c r="H268" i="4"/>
  <c r="H267" i="4"/>
  <c r="H266" i="4"/>
  <c r="H265" i="4"/>
  <c r="H264" i="4"/>
  <c r="H263" i="4"/>
  <c r="H262" i="4"/>
  <c r="H261" i="4"/>
  <c r="H260" i="4"/>
  <c r="H259" i="4"/>
  <c r="H258" i="4"/>
  <c r="H254" i="4"/>
  <c r="G254" i="4"/>
  <c r="F254" i="4"/>
  <c r="E254" i="4"/>
  <c r="D254" i="4"/>
  <c r="C254" i="4"/>
  <c r="B254" i="4"/>
  <c r="H253" i="4"/>
  <c r="H252" i="4"/>
  <c r="H251" i="4"/>
  <c r="H250" i="4"/>
  <c r="H249" i="4"/>
  <c r="H248" i="4"/>
  <c r="H247" i="4"/>
  <c r="H246" i="4"/>
  <c r="H245" i="4"/>
  <c r="H244" i="4"/>
  <c r="H243" i="4"/>
  <c r="H242" i="4"/>
  <c r="H241" i="4"/>
  <c r="H240" i="4"/>
  <c r="H239" i="4"/>
  <c r="H238" i="4"/>
  <c r="H237" i="4"/>
  <c r="H236" i="4"/>
  <c r="H235" i="4"/>
  <c r="H234" i="4"/>
  <c r="H233" i="4"/>
  <c r="H232" i="4"/>
  <c r="H231" i="4"/>
  <c r="H230" i="4"/>
  <c r="H229" i="4"/>
  <c r="H228" i="4"/>
  <c r="H223" i="4"/>
  <c r="G223" i="4"/>
  <c r="F223" i="4"/>
  <c r="E223" i="4"/>
  <c r="D223" i="4"/>
  <c r="C223" i="4"/>
  <c r="B223" i="4"/>
  <c r="H222" i="4"/>
  <c r="H221" i="4"/>
  <c r="H220" i="4"/>
  <c r="H219" i="4"/>
  <c r="H218" i="4"/>
  <c r="H217" i="4"/>
  <c r="H216" i="4"/>
  <c r="H215" i="4"/>
  <c r="H214" i="4"/>
  <c r="H213" i="4"/>
  <c r="H212" i="4"/>
  <c r="H211" i="4"/>
  <c r="H210" i="4"/>
  <c r="H209" i="4"/>
  <c r="H208" i="4"/>
  <c r="H207" i="4"/>
  <c r="H206" i="4"/>
  <c r="H201" i="4"/>
  <c r="G201" i="4"/>
  <c r="F201" i="4"/>
  <c r="E201" i="4"/>
  <c r="D201" i="4"/>
  <c r="C201" i="4"/>
  <c r="B201" i="4"/>
  <c r="H200" i="4"/>
  <c r="H199" i="4"/>
  <c r="H198" i="4"/>
  <c r="H197" i="4"/>
  <c r="H196" i="4"/>
  <c r="H195" i="4"/>
  <c r="H194" i="4"/>
  <c r="H193" i="4"/>
  <c r="H192" i="4"/>
  <c r="H191" i="4"/>
  <c r="H190" i="4"/>
  <c r="H189" i="4"/>
  <c r="H188" i="4"/>
  <c r="H187" i="4"/>
  <c r="H186" i="4"/>
  <c r="H185" i="4"/>
  <c r="H181" i="4"/>
  <c r="G181" i="4"/>
  <c r="F181" i="4"/>
  <c r="E181" i="4"/>
  <c r="D181" i="4"/>
  <c r="C181" i="4"/>
  <c r="B181" i="4"/>
  <c r="H180" i="4"/>
  <c r="H179" i="4"/>
  <c r="H178" i="4"/>
  <c r="H177" i="4"/>
  <c r="H176" i="4"/>
  <c r="H175" i="4"/>
  <c r="H174" i="4"/>
  <c r="H173" i="4"/>
  <c r="H172" i="4"/>
  <c r="H171" i="4"/>
  <c r="H170" i="4"/>
  <c r="H169" i="4"/>
  <c r="H164" i="4"/>
  <c r="G164" i="4"/>
  <c r="F164" i="4"/>
  <c r="E164" i="4"/>
  <c r="D164" i="4"/>
  <c r="C164" i="4"/>
  <c r="B164" i="4"/>
  <c r="H163" i="4"/>
  <c r="H162" i="4"/>
  <c r="H161" i="4"/>
  <c r="H160" i="4"/>
  <c r="H159" i="4"/>
  <c r="H157" i="4"/>
  <c r="G157" i="4"/>
  <c r="F157" i="4"/>
  <c r="E157" i="4"/>
  <c r="D157" i="4"/>
  <c r="C157" i="4"/>
  <c r="B157" i="4"/>
  <c r="H156" i="4"/>
  <c r="H155" i="4"/>
  <c r="H154" i="4"/>
  <c r="H153" i="4"/>
  <c r="H152" i="4"/>
  <c r="H151" i="4"/>
  <c r="H150" i="4"/>
  <c r="H149" i="4"/>
  <c r="H148" i="4"/>
  <c r="H147" i="4"/>
  <c r="H146" i="4"/>
  <c r="H145" i="4"/>
  <c r="H144" i="4"/>
  <c r="H143" i="4"/>
  <c r="H139" i="4"/>
  <c r="G139" i="4"/>
  <c r="F139" i="4"/>
  <c r="E139" i="4"/>
  <c r="D139" i="4"/>
  <c r="C139" i="4"/>
  <c r="B139" i="4"/>
  <c r="H138" i="4"/>
  <c r="H137" i="4"/>
  <c r="H136" i="4"/>
  <c r="H135" i="4"/>
  <c r="H134" i="4"/>
  <c r="H133" i="4"/>
  <c r="H132" i="4"/>
  <c r="H131" i="4"/>
  <c r="H130" i="4"/>
  <c r="H129" i="4"/>
  <c r="H128" i="4"/>
  <c r="H127" i="4"/>
  <c r="H126" i="4"/>
  <c r="H125" i="4"/>
  <c r="H124" i="4"/>
  <c r="H123" i="4"/>
  <c r="H118" i="4"/>
  <c r="G118" i="4"/>
  <c r="F118" i="4"/>
  <c r="E118" i="4"/>
  <c r="D118" i="4"/>
  <c r="C118" i="4"/>
  <c r="B118" i="4"/>
  <c r="H117" i="4"/>
  <c r="H116" i="4"/>
  <c r="H115" i="4"/>
  <c r="D115" i="4"/>
  <c r="H114" i="4"/>
  <c r="D114" i="4"/>
  <c r="H113" i="4"/>
  <c r="H112" i="4"/>
  <c r="H111" i="4"/>
  <c r="H110" i="4"/>
  <c r="H109" i="4"/>
  <c r="H108" i="4"/>
  <c r="H107" i="4"/>
  <c r="H106" i="4"/>
  <c r="H101" i="4"/>
  <c r="G101" i="4"/>
  <c r="F101" i="4"/>
  <c r="E101" i="4"/>
  <c r="D101" i="4"/>
  <c r="C101" i="4"/>
  <c r="B101" i="4"/>
  <c r="H100" i="4"/>
  <c r="H99" i="4"/>
  <c r="H98" i="4"/>
  <c r="H97" i="4"/>
  <c r="B97" i="4"/>
  <c r="H96" i="4"/>
  <c r="B96" i="4"/>
  <c r="H95" i="4"/>
  <c r="D95" i="4"/>
  <c r="H94" i="4"/>
  <c r="D94" i="4"/>
  <c r="H93" i="4"/>
  <c r="H92" i="4"/>
  <c r="D92" i="4"/>
  <c r="H91" i="4"/>
  <c r="H90" i="4"/>
  <c r="H89" i="4"/>
  <c r="H88" i="4"/>
  <c r="H87" i="4"/>
  <c r="H86" i="4"/>
  <c r="H85" i="4"/>
  <c r="H84" i="4"/>
  <c r="H83" i="4"/>
  <c r="H82" i="4"/>
  <c r="H77" i="4"/>
  <c r="G77" i="4"/>
  <c r="F77" i="4"/>
  <c r="E77" i="4"/>
  <c r="D77" i="4"/>
  <c r="C77" i="4"/>
  <c r="B77" i="4"/>
  <c r="H76" i="4"/>
  <c r="H75" i="4"/>
  <c r="H73" i="4"/>
  <c r="G73" i="4"/>
  <c r="F73" i="4"/>
  <c r="E73" i="4"/>
  <c r="D73" i="4"/>
  <c r="C73" i="4"/>
  <c r="B73" i="4"/>
  <c r="H72" i="4"/>
  <c r="H71" i="4"/>
  <c r="H70" i="4"/>
  <c r="H68" i="4"/>
  <c r="G68" i="4"/>
  <c r="F68" i="4"/>
  <c r="E68" i="4"/>
  <c r="D68" i="4"/>
  <c r="C68" i="4"/>
  <c r="B68" i="4"/>
  <c r="H67" i="4"/>
  <c r="H66" i="4"/>
  <c r="H65" i="4"/>
  <c r="H63" i="4"/>
  <c r="G63" i="4"/>
  <c r="F63" i="4"/>
  <c r="E63" i="4"/>
  <c r="D63" i="4"/>
  <c r="C63" i="4"/>
  <c r="B63" i="4"/>
  <c r="H62" i="4"/>
  <c r="H61" i="4"/>
  <c r="H60" i="4"/>
  <c r="H59" i="4"/>
  <c r="H58" i="4"/>
  <c r="H56" i="4"/>
  <c r="G56" i="4"/>
  <c r="F56" i="4"/>
  <c r="E56" i="4"/>
  <c r="D56" i="4"/>
  <c r="C56" i="4"/>
  <c r="B56" i="4"/>
  <c r="H55" i="4"/>
  <c r="H54" i="4"/>
  <c r="H53" i="4"/>
  <c r="H52" i="4"/>
  <c r="H50" i="4"/>
  <c r="G50" i="4"/>
  <c r="F50" i="4"/>
  <c r="E50" i="4"/>
  <c r="D50" i="4"/>
  <c r="C50" i="4"/>
  <c r="B50" i="4"/>
  <c r="H49" i="4"/>
  <c r="H48" i="4"/>
  <c r="H47" i="4"/>
  <c r="H46" i="4"/>
  <c r="H45" i="4"/>
  <c r="H44" i="4"/>
  <c r="H43" i="4"/>
  <c r="H42" i="4"/>
  <c r="H41" i="4"/>
  <c r="H39" i="4"/>
  <c r="G39" i="4"/>
  <c r="F39" i="4"/>
  <c r="E39" i="4"/>
  <c r="D39" i="4"/>
  <c r="C39" i="4"/>
  <c r="B39" i="4"/>
  <c r="H38" i="4"/>
  <c r="H37" i="4"/>
  <c r="H36" i="4"/>
  <c r="H35" i="4"/>
  <c r="H34" i="4"/>
  <c r="H32" i="4"/>
  <c r="G32" i="4"/>
  <c r="F32" i="4"/>
  <c r="E32" i="4"/>
  <c r="D32" i="4"/>
  <c r="C32" i="4"/>
  <c r="B32" i="4"/>
  <c r="H31" i="4"/>
  <c r="H30" i="4"/>
  <c r="H29" i="4"/>
  <c r="H28" i="4"/>
  <c r="H27" i="4"/>
  <c r="H25" i="4"/>
  <c r="G25" i="4"/>
  <c r="F25" i="4"/>
  <c r="E25" i="4"/>
  <c r="D25" i="4"/>
  <c r="C25" i="4"/>
  <c r="B25" i="4"/>
  <c r="H24" i="4"/>
  <c r="H23" i="4"/>
  <c r="H22" i="4"/>
  <c r="H21" i="4"/>
  <c r="H20" i="4"/>
  <c r="C20" i="4"/>
  <c r="H18" i="4"/>
  <c r="G18" i="4"/>
  <c r="F18" i="4"/>
  <c r="E18" i="4"/>
  <c r="D18" i="4"/>
  <c r="C18" i="4"/>
  <c r="B18" i="4"/>
  <c r="H17" i="4"/>
  <c r="H16" i="4"/>
  <c r="H15" i="4"/>
  <c r="H14" i="4"/>
  <c r="H13" i="4"/>
  <c r="H12" i="4"/>
  <c r="H11" i="4"/>
  <c r="H10" i="4"/>
  <c r="H9" i="4"/>
  <c r="H8" i="4"/>
  <c r="H7" i="4"/>
  <c r="H6" i="4"/>
  <c r="H5" i="4"/>
  <c r="H4" i="4"/>
  <c r="H3" i="4"/>
  <c r="B3" i="4"/>
  <c r="H2" i="4"/>
  <c r="B2" i="4"/>
  <c r="L77" i="5"/>
  <c r="H77" i="5"/>
  <c r="G77" i="5"/>
  <c r="F77" i="5"/>
  <c r="E77" i="5"/>
  <c r="D77" i="5"/>
  <c r="C77" i="5"/>
  <c r="B77" i="5"/>
  <c r="H76" i="5"/>
  <c r="G76" i="5"/>
  <c r="F76" i="5"/>
  <c r="E76" i="5"/>
  <c r="D76" i="5"/>
  <c r="C76" i="5"/>
  <c r="B76" i="5"/>
  <c r="H74" i="5"/>
  <c r="G74" i="5"/>
  <c r="F74" i="5"/>
  <c r="E74" i="5"/>
  <c r="D74" i="5"/>
  <c r="C74" i="5"/>
  <c r="B74" i="5"/>
  <c r="H69" i="5"/>
  <c r="G69" i="5"/>
  <c r="F69" i="5"/>
  <c r="E69" i="5"/>
  <c r="D69" i="5"/>
  <c r="C69" i="5"/>
  <c r="B69" i="5"/>
  <c r="H68" i="5"/>
  <c r="H67" i="5"/>
  <c r="H62" i="5"/>
  <c r="G62" i="5"/>
  <c r="F62" i="5"/>
  <c r="E62" i="5"/>
  <c r="D62" i="5"/>
  <c r="C62" i="5"/>
  <c r="B62" i="5"/>
  <c r="H61" i="5"/>
  <c r="H60" i="5"/>
  <c r="H59" i="5"/>
  <c r="H58" i="5"/>
  <c r="H57" i="5"/>
  <c r="H56" i="5"/>
  <c r="H55" i="5"/>
  <c r="H54" i="5"/>
  <c r="H53" i="5"/>
  <c r="H41" i="5"/>
  <c r="G41" i="5"/>
  <c r="F41" i="5"/>
  <c r="E41" i="5"/>
  <c r="D41" i="5"/>
  <c r="C41" i="5"/>
  <c r="B41" i="5"/>
  <c r="H40" i="5"/>
  <c r="H39" i="5"/>
  <c r="H38" i="5"/>
  <c r="D38" i="5"/>
  <c r="H37" i="5"/>
  <c r="D37" i="5"/>
  <c r="H32" i="5"/>
  <c r="G32" i="5"/>
  <c r="F32" i="5"/>
  <c r="E32" i="5"/>
  <c r="D32" i="5"/>
  <c r="C32" i="5"/>
  <c r="B32" i="5"/>
  <c r="H31" i="5"/>
  <c r="H30" i="5"/>
  <c r="H29" i="5"/>
  <c r="H28" i="5"/>
  <c r="B28" i="5"/>
  <c r="H27" i="5"/>
  <c r="B27" i="5"/>
  <c r="H26" i="5"/>
  <c r="D26" i="5"/>
  <c r="H25" i="5"/>
  <c r="D25" i="5"/>
  <c r="H24" i="5"/>
  <c r="H23" i="5"/>
  <c r="D23" i="5"/>
  <c r="H17" i="5"/>
  <c r="G17" i="5"/>
  <c r="F17" i="5"/>
  <c r="E17" i="5"/>
  <c r="D17" i="5"/>
  <c r="C17" i="5"/>
  <c r="B17" i="5"/>
  <c r="H16" i="5"/>
  <c r="H14" i="5"/>
  <c r="G14" i="5"/>
  <c r="F14" i="5"/>
  <c r="E14" i="5"/>
  <c r="D14" i="5"/>
  <c r="C14" i="5"/>
  <c r="B14" i="5"/>
  <c r="H13" i="5"/>
  <c r="H12" i="5"/>
  <c r="H11" i="5"/>
  <c r="H8" i="5"/>
  <c r="G8" i="5"/>
  <c r="F8" i="5"/>
  <c r="E8" i="5"/>
  <c r="D8" i="5"/>
  <c r="C8" i="5"/>
  <c r="B8" i="5"/>
  <c r="H7" i="5"/>
  <c r="G280" i="1"/>
  <c r="F280" i="1"/>
  <c r="E280" i="1"/>
  <c r="D280" i="1"/>
  <c r="C280" i="1"/>
  <c r="B280" i="1"/>
  <c r="H279" i="1"/>
  <c r="H278" i="1"/>
  <c r="H277" i="1"/>
  <c r="H276" i="1"/>
  <c r="H275" i="1"/>
  <c r="H274" i="1"/>
  <c r="H273" i="1"/>
  <c r="H272" i="1"/>
  <c r="H271" i="1"/>
  <c r="H270" i="1"/>
  <c r="H269" i="1"/>
  <c r="H268" i="1"/>
  <c r="H267" i="1"/>
  <c r="F263" i="1"/>
  <c r="H262" i="1"/>
  <c r="H261" i="1"/>
  <c r="H260" i="1"/>
  <c r="H259" i="1"/>
  <c r="H258" i="1"/>
  <c r="H257" i="1"/>
  <c r="H256" i="1"/>
  <c r="H255" i="1"/>
  <c r="H254" i="1"/>
  <c r="H253" i="1"/>
  <c r="H252" i="1"/>
  <c r="H251" i="1"/>
  <c r="H250" i="1"/>
  <c r="H249" i="1"/>
  <c r="H248" i="1"/>
  <c r="H247" i="1"/>
  <c r="H246" i="1"/>
  <c r="H245" i="1"/>
  <c r="H244" i="1"/>
  <c r="H243" i="1"/>
  <c r="H242" i="1"/>
  <c r="H241" i="1"/>
  <c r="H240" i="1"/>
  <c r="H239" i="1"/>
  <c r="G238" i="1"/>
  <c r="G263" i="1" s="1"/>
  <c r="F238" i="1"/>
  <c r="E238" i="1"/>
  <c r="E263" i="1" s="1"/>
  <c r="D238" i="1"/>
  <c r="D263" i="1" s="1"/>
  <c r="C238" i="1"/>
  <c r="C263" i="1" s="1"/>
  <c r="B238" i="1"/>
  <c r="H237" i="1"/>
  <c r="G232" i="1"/>
  <c r="F232" i="1"/>
  <c r="E232" i="1"/>
  <c r="D232" i="1"/>
  <c r="C232" i="1"/>
  <c r="B232" i="1"/>
  <c r="H231" i="1"/>
  <c r="H230" i="1"/>
  <c r="H229" i="1"/>
  <c r="H228" i="1"/>
  <c r="H227" i="1"/>
  <c r="H226" i="1"/>
  <c r="H225" i="1"/>
  <c r="H224" i="1"/>
  <c r="H223" i="1"/>
  <c r="H222" i="1"/>
  <c r="H221" i="1"/>
  <c r="H220" i="1"/>
  <c r="H219" i="1"/>
  <c r="H218" i="1"/>
  <c r="H217" i="1"/>
  <c r="H216" i="1"/>
  <c r="H215" i="1"/>
  <c r="G210" i="1"/>
  <c r="F210" i="1"/>
  <c r="D210" i="1"/>
  <c r="C210" i="1"/>
  <c r="B210" i="1"/>
  <c r="H207" i="1"/>
  <c r="H206" i="1"/>
  <c r="H205" i="1"/>
  <c r="H204" i="1"/>
  <c r="H203" i="1"/>
  <c r="H202" i="1"/>
  <c r="H201" i="1"/>
  <c r="H200" i="1"/>
  <c r="H199" i="1"/>
  <c r="H198" i="1"/>
  <c r="H197" i="1"/>
  <c r="H196" i="1"/>
  <c r="H195" i="1"/>
  <c r="H194" i="1"/>
  <c r="H193" i="1"/>
  <c r="H192" i="1"/>
  <c r="G188" i="1"/>
  <c r="F188" i="1"/>
  <c r="E188" i="1"/>
  <c r="D188" i="1"/>
  <c r="C188" i="1"/>
  <c r="B188" i="1"/>
  <c r="H187" i="1"/>
  <c r="H186" i="1"/>
  <c r="H185" i="1"/>
  <c r="H184" i="1"/>
  <c r="H183" i="1"/>
  <c r="H182" i="1"/>
  <c r="H181" i="1"/>
  <c r="H180" i="1"/>
  <c r="H179" i="1"/>
  <c r="H178" i="1"/>
  <c r="H177" i="1"/>
  <c r="H176" i="1"/>
  <c r="G171" i="1"/>
  <c r="F171" i="1"/>
  <c r="E171" i="1"/>
  <c r="D171" i="1"/>
  <c r="C171" i="1"/>
  <c r="B171" i="1"/>
  <c r="H170" i="1"/>
  <c r="H169" i="1"/>
  <c r="H168" i="1"/>
  <c r="H167" i="1"/>
  <c r="H166" i="1"/>
  <c r="G164" i="1"/>
  <c r="F164" i="1"/>
  <c r="E164" i="1"/>
  <c r="D164" i="1"/>
  <c r="C164" i="1"/>
  <c r="B164" i="1"/>
  <c r="H163" i="1"/>
  <c r="H162" i="1"/>
  <c r="H161" i="1"/>
  <c r="H160" i="1"/>
  <c r="H159" i="1"/>
  <c r="H158" i="1"/>
  <c r="H157" i="1"/>
  <c r="H156" i="1"/>
  <c r="H155" i="1"/>
  <c r="H154" i="1"/>
  <c r="H153" i="1"/>
  <c r="H152" i="1"/>
  <c r="H151" i="1"/>
  <c r="H150" i="1"/>
  <c r="G146" i="1"/>
  <c r="F146" i="1"/>
  <c r="E146" i="1"/>
  <c r="D146" i="1"/>
  <c r="C146" i="1"/>
  <c r="B146" i="1"/>
  <c r="H145" i="1"/>
  <c r="H144" i="1"/>
  <c r="H143" i="1"/>
  <c r="H142" i="1"/>
  <c r="H141" i="1"/>
  <c r="H140" i="1"/>
  <c r="H139" i="1"/>
  <c r="H138" i="1"/>
  <c r="H137" i="1"/>
  <c r="H136" i="1"/>
  <c r="H135" i="1"/>
  <c r="H134" i="1"/>
  <c r="H133" i="1"/>
  <c r="H132" i="1"/>
  <c r="H131" i="1"/>
  <c r="H130" i="1"/>
  <c r="G125" i="1"/>
  <c r="F125" i="1"/>
  <c r="E125" i="1"/>
  <c r="C125" i="1"/>
  <c r="B125" i="1"/>
  <c r="H124" i="1"/>
  <c r="H123" i="1"/>
  <c r="D121" i="1"/>
  <c r="H121" i="1" s="1"/>
  <c r="D120" i="1"/>
  <c r="H119" i="1"/>
  <c r="H118" i="1"/>
  <c r="H117" i="1"/>
  <c r="H116" i="1"/>
  <c r="H115" i="1"/>
  <c r="H114" i="1"/>
  <c r="H113" i="1"/>
  <c r="H112" i="1"/>
  <c r="H106" i="1"/>
  <c r="H105" i="1"/>
  <c r="H104" i="1"/>
  <c r="H103" i="1"/>
  <c r="B103" i="1"/>
  <c r="H102" i="1"/>
  <c r="B102" i="1"/>
  <c r="D101" i="1"/>
  <c r="H101" i="1" s="1"/>
  <c r="H100" i="1"/>
  <c r="D100" i="1"/>
  <c r="H99" i="1"/>
  <c r="D98" i="1"/>
  <c r="H98" i="1" s="1"/>
  <c r="H97" i="1"/>
  <c r="H96" i="1"/>
  <c r="H95" i="1"/>
  <c r="H94" i="1"/>
  <c r="H93" i="1"/>
  <c r="H92" i="1"/>
  <c r="H91" i="1"/>
  <c r="H90" i="1"/>
  <c r="G90" i="1"/>
  <c r="G107" i="1" s="1"/>
  <c r="F90" i="1"/>
  <c r="F107" i="1" s="1"/>
  <c r="E90" i="1"/>
  <c r="E107" i="1" s="1"/>
  <c r="D90" i="1"/>
  <c r="D107" i="1" s="1"/>
  <c r="C90" i="1"/>
  <c r="C107" i="1" s="1"/>
  <c r="B90" i="1"/>
  <c r="B107" i="1" s="1"/>
  <c r="H89" i="1"/>
  <c r="H88" i="1"/>
  <c r="H87" i="1"/>
  <c r="G82" i="1"/>
  <c r="F82" i="1"/>
  <c r="E82" i="1"/>
  <c r="D82" i="1"/>
  <c r="C82" i="1"/>
  <c r="B82" i="1"/>
  <c r="H81" i="1"/>
  <c r="H80" i="1"/>
  <c r="H82" i="1" s="1"/>
  <c r="G78" i="1"/>
  <c r="F78" i="1"/>
  <c r="E78" i="1"/>
  <c r="D78" i="1"/>
  <c r="C78" i="1"/>
  <c r="B78" i="1"/>
  <c r="H77" i="1"/>
  <c r="H76" i="1"/>
  <c r="H75" i="1"/>
  <c r="G73" i="1"/>
  <c r="F73" i="1"/>
  <c r="E73" i="1"/>
  <c r="D73" i="1"/>
  <c r="C73" i="1"/>
  <c r="B73" i="1"/>
  <c r="H72" i="1"/>
  <c r="H71" i="1"/>
  <c r="H70" i="1"/>
  <c r="G68" i="1"/>
  <c r="F68" i="1"/>
  <c r="E68" i="1"/>
  <c r="D68" i="1"/>
  <c r="C68" i="1"/>
  <c r="B68" i="1"/>
  <c r="H67" i="1"/>
  <c r="H66" i="1"/>
  <c r="H65" i="1"/>
  <c r="H64" i="1"/>
  <c r="H63" i="1"/>
  <c r="G61" i="1"/>
  <c r="F61" i="1"/>
  <c r="E61" i="1"/>
  <c r="D61" i="1"/>
  <c r="C61" i="1"/>
  <c r="B61" i="1"/>
  <c r="H60" i="1"/>
  <c r="H59" i="1"/>
  <c r="H58" i="1"/>
  <c r="H57" i="1"/>
  <c r="G55" i="1"/>
  <c r="F55" i="1"/>
  <c r="E55" i="1"/>
  <c r="D55" i="1"/>
  <c r="C55" i="1"/>
  <c r="B55" i="1"/>
  <c r="H54" i="1"/>
  <c r="H53" i="1"/>
  <c r="H52" i="1"/>
  <c r="H51" i="1"/>
  <c r="H50" i="1"/>
  <c r="H49" i="1"/>
  <c r="H48" i="1"/>
  <c r="H47" i="1"/>
  <c r="H46" i="1"/>
  <c r="G44" i="1"/>
  <c r="F44" i="1"/>
  <c r="E44" i="1"/>
  <c r="D44" i="1"/>
  <c r="C44" i="1"/>
  <c r="B44" i="1"/>
  <c r="H43" i="1"/>
  <c r="H42" i="1"/>
  <c r="H41" i="1"/>
  <c r="H40" i="1"/>
  <c r="H39" i="1"/>
  <c r="G37" i="1"/>
  <c r="F37" i="1"/>
  <c r="E37" i="1"/>
  <c r="D37" i="1"/>
  <c r="C37" i="1"/>
  <c r="B37" i="1"/>
  <c r="H36" i="1"/>
  <c r="H35" i="1"/>
  <c r="H34" i="1"/>
  <c r="H33" i="1"/>
  <c r="H32" i="1"/>
  <c r="H37" i="1" s="1"/>
  <c r="G30" i="1"/>
  <c r="F30" i="1"/>
  <c r="E30" i="1"/>
  <c r="D30" i="1"/>
  <c r="B30" i="1"/>
  <c r="H29" i="1"/>
  <c r="H28" i="1"/>
  <c r="H27" i="1"/>
  <c r="H26" i="1"/>
  <c r="C25" i="1"/>
  <c r="C30" i="1" s="1"/>
  <c r="G23" i="1"/>
  <c r="F23" i="1"/>
  <c r="E23" i="1"/>
  <c r="C23" i="1"/>
  <c r="H22" i="1"/>
  <c r="H21" i="1"/>
  <c r="H20" i="1"/>
  <c r="H19" i="1"/>
  <c r="B18" i="1"/>
  <c r="H18" i="1" s="1"/>
  <c r="H17" i="1"/>
  <c r="H16" i="1"/>
  <c r="H15" i="1"/>
  <c r="H14" i="1"/>
  <c r="D13" i="1"/>
  <c r="H13" i="1" s="1"/>
  <c r="H12" i="1"/>
  <c r="H11" i="1"/>
  <c r="D10" i="1"/>
  <c r="D23" i="1" s="1"/>
  <c r="H9" i="1"/>
  <c r="B8" i="1"/>
  <c r="H8" i="1" s="1"/>
  <c r="B7" i="1"/>
  <c r="H25" i="1" l="1"/>
  <c r="H30" i="1" s="1"/>
  <c r="H232" i="1"/>
  <c r="H238" i="1"/>
  <c r="H263" i="1" s="1"/>
  <c r="H280" i="1"/>
  <c r="B23" i="1"/>
  <c r="H10" i="1"/>
  <c r="H61" i="1"/>
  <c r="D125" i="1"/>
  <c r="D281" i="1" s="1"/>
  <c r="H171" i="1"/>
  <c r="H44" i="1"/>
  <c r="H68" i="1"/>
  <c r="H78" i="1"/>
  <c r="H120" i="1"/>
  <c r="B263" i="1"/>
  <c r="B281" i="1" s="1"/>
  <c r="H146" i="1"/>
  <c r="H164" i="1"/>
  <c r="H188" i="1"/>
  <c r="H210" i="1"/>
  <c r="H73" i="1"/>
  <c r="C281" i="1"/>
  <c r="F281" i="1"/>
  <c r="G281" i="1"/>
  <c r="H125" i="1"/>
  <c r="H7" i="1"/>
  <c r="H23" i="1" s="1"/>
  <c r="H107" i="1"/>
  <c r="E281" i="1"/>
  <c r="H55" i="1"/>
  <c r="L281" i="1" l="1"/>
</calcChain>
</file>

<file path=xl/sharedStrings.xml><?xml version="1.0" encoding="utf-8"?>
<sst xmlns="http://schemas.openxmlformats.org/spreadsheetml/2006/main" count="1156" uniqueCount="521">
  <si>
    <t>2026 DRAFT COMPOSITE BUDGET</t>
  </si>
  <si>
    <t>PROJECTS  &amp; PROGRAMMES FOR 2026 AND  CORRESPONDING COST AND JUSTIFICATION</t>
  </si>
  <si>
    <t xml:space="preserve">List all </t>
  </si>
  <si>
    <t>IGF (GHc)</t>
  </si>
  <si>
    <t>GOG (GHc)</t>
  </si>
  <si>
    <t>DACF (GHc)</t>
  </si>
  <si>
    <t>DACF-RFG (GHc)</t>
  </si>
  <si>
    <t>DACF (MP)</t>
  </si>
  <si>
    <t>PWDFUND (GHc)</t>
  </si>
  <si>
    <t>Total Budget (GHc)</t>
  </si>
  <si>
    <t>Justification</t>
  </si>
  <si>
    <t>Projects</t>
  </si>
  <si>
    <t>MANAGEMENT AND ADMINISTRATION</t>
  </si>
  <si>
    <t>GENERAL ADMINISTRATION</t>
  </si>
  <si>
    <t>Internal Management of  the Organization(Protocol services and provision for recurrent expenditure)</t>
  </si>
  <si>
    <t>To cater for stationery, travel and transport,repairs and maintenance, special services, utilities and any other recurrrent expenditure</t>
  </si>
  <si>
    <t>Compensation of Employees</t>
  </si>
  <si>
    <t>Repair of Assembly offices, residential accommodations and equipment (O&amp;M) district wide</t>
  </si>
  <si>
    <t xml:space="preserve">To provide good residential and office accommodation for officers  </t>
  </si>
  <si>
    <t>Maintain, insurance, running expenses of official vehicles and other equipment</t>
  </si>
  <si>
    <t>Rehabilitate Office Building and structures.</t>
  </si>
  <si>
    <t>Support DPCU activities and statutory meetings</t>
  </si>
  <si>
    <t xml:space="preserve">Provide logistical support to decentralised departments </t>
  </si>
  <si>
    <t>Organize 3no. General Assembly meetings by the end of 2026 at New Abrem</t>
  </si>
  <si>
    <t>To provide comfortable venue for assembly events</t>
  </si>
  <si>
    <t>Organise 18no. sub-committee meetings by the end of 2026 at New Abirem</t>
  </si>
  <si>
    <t xml:space="preserve">To facilitate office works </t>
  </si>
  <si>
    <t>Organise 4no. management meetings by the end of 2026 at New Abirem</t>
  </si>
  <si>
    <t>Organise 3no. executive meetings by the end of 2026 at New Abirem</t>
  </si>
  <si>
    <t>Organize DCE’s engagement in selected communities by the end of Dec. 2026 at district wide</t>
  </si>
  <si>
    <t>Gazette and strengthen enforcement of Assembly By-laws by the end of Dec. 2026 district wide</t>
  </si>
  <si>
    <t>To provide logistics for office work</t>
  </si>
  <si>
    <t>Support NALAG activities by the end of Dec. 2026 disrict wide</t>
  </si>
  <si>
    <r>
      <rPr>
        <sz val="10"/>
        <color theme="1"/>
        <rFont val="Arial"/>
        <family val="2"/>
      </rPr>
      <t>Strengthen Sub District Structures</t>
    </r>
    <r>
      <rPr>
        <sz val="10"/>
        <color rgb="FF000000"/>
        <rFont val="Arial"/>
        <family val="2"/>
      </rPr>
      <t xml:space="preserve"> by the end of Dec. 2026</t>
    </r>
    <r>
      <rPr>
        <sz val="10"/>
        <color theme="1"/>
        <rFont val="Arial"/>
        <family val="2"/>
      </rPr>
      <t xml:space="preserve"> district wide</t>
    </r>
  </si>
  <si>
    <r>
      <rPr>
        <sz val="10"/>
        <color theme="1"/>
        <rFont val="Arial"/>
        <family val="2"/>
      </rPr>
      <t>Sensitization on laws against tax evasion and non-compliance in support of revenue mobilization</t>
    </r>
    <r>
      <rPr>
        <sz val="10"/>
        <color rgb="FF000000"/>
        <rFont val="Arial"/>
        <family val="2"/>
      </rPr>
      <t xml:space="preserve"> by the end of Dec. 2026 district wide</t>
    </r>
  </si>
  <si>
    <t>SUB-TOTAL</t>
  </si>
  <si>
    <t>FINANCE AND AUDIT</t>
  </si>
  <si>
    <t>DACF-RFG(GHc)</t>
  </si>
  <si>
    <t>Assembly Members Allowance</t>
  </si>
  <si>
    <t>Develop and implement bill printing plan by the end of Dec. 2026</t>
  </si>
  <si>
    <t xml:space="preserve">For  transparency and accountability to stakeholders </t>
  </si>
  <si>
    <t>Organize Public sensitization on e-billing and payments  by the end of Dec. 2026</t>
  </si>
  <si>
    <t>Enhance effective and efficient revenue mobilization</t>
  </si>
  <si>
    <t>Upgrading internet facility to improve GIFMIS operations by the end of Dec. 2026</t>
  </si>
  <si>
    <t>Ensure full compliance with the GIFMIS operations</t>
  </si>
  <si>
    <t>Organise pay-your levy campaigns by the end of Dec. 2026</t>
  </si>
  <si>
    <t>To educate ratepayers on the e-billing and payment systems</t>
  </si>
  <si>
    <t>INTERNAL AUDIT UNIT</t>
  </si>
  <si>
    <t>Organise public education to promote District Accountability and PFM by the end of Dec. 2026</t>
  </si>
  <si>
    <t>To inform  the ratepayers about the use of the e-billing &amp; payment syatem</t>
  </si>
  <si>
    <t>Conduct Internal Auditing on (procurement, cash management, fixed asset management, stores management, building permit, contract/project management, monitoring and GIFMIS) by the end of Dec. 2026</t>
  </si>
  <si>
    <t>Facilitate accurate and realistic implementation of the budget</t>
  </si>
  <si>
    <r>
      <rPr>
        <sz val="10"/>
        <color theme="1"/>
        <rFont val="Arial"/>
        <family val="2"/>
      </rPr>
      <t>Organize 4No. quarterly audit committee meetings</t>
    </r>
    <r>
      <rPr>
        <sz val="10"/>
        <color rgb="FF000000"/>
        <rFont val="Arial"/>
        <family val="2"/>
      </rPr>
      <t xml:space="preserve"> by the end of Dec. 2026</t>
    </r>
  </si>
  <si>
    <t>Ensure full compliance of PFM act and its regulation</t>
  </si>
  <si>
    <r>
      <rPr>
        <sz val="10"/>
        <color theme="1"/>
        <rFont val="Arial"/>
        <family val="2"/>
      </rPr>
      <t>Conduct monitoring and auditing of PWDs activities</t>
    </r>
    <r>
      <rPr>
        <sz val="10"/>
        <color rgb="FF000000"/>
        <rFont val="Arial"/>
        <family val="2"/>
      </rPr>
      <t xml:space="preserve"> by the end of Dec. 2026</t>
    </r>
    <r>
      <rPr>
        <sz val="10"/>
        <color theme="1"/>
        <rFont val="Arial"/>
        <family val="2"/>
      </rPr>
      <t xml:space="preserve"> </t>
    </r>
  </si>
  <si>
    <t xml:space="preserve">To promote accountability and tranparency </t>
  </si>
  <si>
    <t>Preparation of Annual Audit Plan for 2027 by the end of Dec. 2026</t>
  </si>
  <si>
    <t>To promote social audit activities</t>
  </si>
  <si>
    <t>PROCUREMENT UNIT</t>
  </si>
  <si>
    <t>Procure office furniture by the end of Dec. 2026</t>
  </si>
  <si>
    <t>Procurement of office materials and Consumables by the end of Dec. 2026 district wide</t>
  </si>
  <si>
    <t>Procure 5No. motorbikes for Environmental Health Unit and BAC Officers by the end of Dec. 2026 district wide</t>
  </si>
  <si>
    <t>Procure Laptops, Computers  &amp;Printers Departments and Units by Dec. 2026 district wide</t>
  </si>
  <si>
    <t>Procure office fittings, equipment and stationery</t>
  </si>
  <si>
    <t>DEVELOPMENT PLANNING UNIT</t>
  </si>
  <si>
    <r>
      <rPr>
        <sz val="10"/>
        <color theme="1"/>
        <rFont val="Arial"/>
        <family val="2"/>
      </rPr>
      <t>Organise 4no. quarterly DPCU meetings</t>
    </r>
    <r>
      <rPr>
        <sz val="10"/>
        <color rgb="FF000000"/>
        <rFont val="Arial"/>
        <family val="2"/>
      </rPr>
      <t xml:space="preserve"> by the end of Dec. 2026</t>
    </r>
    <r>
      <rPr>
        <sz val="10"/>
        <color theme="1"/>
        <rFont val="Arial"/>
        <family val="2"/>
      </rPr>
      <t xml:space="preserve"> district wide</t>
    </r>
  </si>
  <si>
    <r>
      <rPr>
        <sz val="10"/>
        <color theme="1"/>
        <rFont val="Arial"/>
        <family val="2"/>
      </rPr>
      <t>Prepare and submit quarterly and annual progress report</t>
    </r>
    <r>
      <rPr>
        <sz val="10"/>
        <color rgb="FF000000"/>
        <rFont val="Arial"/>
        <family val="2"/>
      </rPr>
      <t xml:space="preserve"> by the end of Dec. 2026</t>
    </r>
    <r>
      <rPr>
        <sz val="10"/>
        <color theme="1"/>
        <rFont val="Arial"/>
        <family val="2"/>
      </rPr>
      <t xml:space="preserve"> district wide</t>
    </r>
  </si>
  <si>
    <t>Organize 2 no inter-sectoral meeting by the end of second and third quarter 2026 district wide</t>
  </si>
  <si>
    <t>Organize 2 no Town hall meetings by the end of First and third quarter 2026 district wide</t>
  </si>
  <si>
    <t>Organize quarterly Monitoring and evaluation activities by the end of the year 2026 district wide</t>
  </si>
  <si>
    <t>Preparation of  Annual Action Plan for 2027 by the end of Dec. 2026 district wide</t>
  </si>
  <si>
    <t>Undertake Social Audit and Support their activities by the end of Dec. 2026 district wide</t>
  </si>
  <si>
    <t>Support to NACAP activities by the end of Dec. 2026</t>
  </si>
  <si>
    <t>Organize mid-year review on 2026 Annual Action Plan and Budget By July 2026</t>
  </si>
  <si>
    <t>BUDGET UNIT</t>
  </si>
  <si>
    <t>Preparation of Composite budget by the end of Dec. 2026 district wide</t>
  </si>
  <si>
    <t>Preparation of Fee Fixing and Gazetting</t>
  </si>
  <si>
    <t>Preparation of 2026 Revenue Improvement Action Plan by the end of Dec. 2026 district wide</t>
  </si>
  <si>
    <t>Prepare Assets Management Plan by the end of Dec. 2026 district wide</t>
  </si>
  <si>
    <t>STATISTICS DEPARTMENT</t>
  </si>
  <si>
    <t>Update and extend the scope of data hub in BNDA by the end of Dec. 2026</t>
  </si>
  <si>
    <t xml:space="preserve">Undertake monthly market reading on selected goods and services from designated markets Centers for the computation of CPI, PPI, and PI by GSS by the end of Dec. 2026      </t>
  </si>
  <si>
    <t>Collect Compile and analyzed administrative data / Conduct data validation and data cleaning on administrative collected by the end of Dec. 2026</t>
  </si>
  <si>
    <t>Collect and Compile data from departments and units to be uploaded on the District Data Development Platform (DDDP) by the end of Dec. 2026</t>
  </si>
  <si>
    <t>Conduct Filed Surveys and other relevant field work by the end of Dec. 2026</t>
  </si>
  <si>
    <t>SUB TOTAL</t>
  </si>
  <si>
    <t>HUMAN RESOURCE DEPARTMENT</t>
  </si>
  <si>
    <t>Organize Capacity building workshops for revenue collectors, staff, Assembly members and security by the end of Dec. 2026</t>
  </si>
  <si>
    <t>Train revenue collectors to use revenue collection application by Dec. 2026</t>
  </si>
  <si>
    <t>Organize Capacity building for staff, Security Personnel, Staff &amp; Assembly members by Dec. 2026</t>
  </si>
  <si>
    <t>SECURITY</t>
  </si>
  <si>
    <t>Support to security operations in the District by the end of Dec. 2026</t>
  </si>
  <si>
    <t>Organise domestic violence awareness in schools/community outreach &amp; health tips for GPS personnel by the end of Sept. 2026.</t>
  </si>
  <si>
    <t>Construct office complex for fire service, immigration service, NADMO, Ambulance service &amp; NIB by the end of Dec. 2026.</t>
  </si>
  <si>
    <t>TRANSPORT</t>
  </si>
  <si>
    <t xml:space="preserve">Register and organize eye screening for transport unions, prajia drivers in the district by the end of Dec. 2026. </t>
  </si>
  <si>
    <t>Train and sensitize transport unions, prajia operators on road signs and safety measures by the end of Dec. 2026.</t>
  </si>
  <si>
    <t>DACF (MP) (GHc)</t>
  </si>
  <si>
    <t>PWDFUND  (GHc)</t>
  </si>
  <si>
    <t xml:space="preserve"> </t>
  </si>
  <si>
    <t>SOCIAL SERVICES DELIVERY</t>
  </si>
  <si>
    <t>EDUCATION, YOUTH &amp; SPORTS SERVICES</t>
  </si>
  <si>
    <r>
      <rPr>
        <sz val="10"/>
        <color theme="1"/>
        <rFont val="Arial"/>
        <family val="2"/>
      </rPr>
      <t>Organize School, Circuit, Zonal &amp; Regional Sporting and Cultural Festivals</t>
    </r>
    <r>
      <rPr>
        <sz val="10"/>
        <color rgb="FF000000"/>
        <rFont val="Arial"/>
        <family val="2"/>
      </rPr>
      <t xml:space="preserve"> by the end of Dec. 2026 district wide</t>
    </r>
  </si>
  <si>
    <t>To promote sports and healthy lifestyle in schools.</t>
  </si>
  <si>
    <r>
      <rPr>
        <sz val="10"/>
        <color theme="1"/>
        <rFont val="Arial"/>
        <family val="2"/>
      </rPr>
      <t>Celebration of Menstrual Hygiene &amp; International Girls' Day</t>
    </r>
    <r>
      <rPr>
        <sz val="10"/>
        <color rgb="FF000000"/>
        <rFont val="Arial"/>
        <family val="2"/>
      </rPr>
      <t xml:space="preserve"> by the end of Dec. 2026 district wide</t>
    </r>
  </si>
  <si>
    <t>To promote personal hygiene among the girl child</t>
  </si>
  <si>
    <t>Sensitization / Community Engagement  programmes by the end of Dec. 2026 district wide</t>
  </si>
  <si>
    <t xml:space="preserve">To promote communal engagement </t>
  </si>
  <si>
    <t>Official Celebration (Independence Day)</t>
  </si>
  <si>
    <t>Organization of 'My First Day at School' by the end of Dec. 2026 district wide</t>
  </si>
  <si>
    <t>To improve/retain enrollment thereby promoting education</t>
  </si>
  <si>
    <t>Conduct SPAMs and Annual District Education Reviews by the end of Dec. 2026 district wide</t>
  </si>
  <si>
    <t xml:space="preserve">To make teachers deliver quality education </t>
  </si>
  <si>
    <t>Conduct 'Drop in the Bin' initiative by the end of Dec. 2026</t>
  </si>
  <si>
    <t>To promote cleanliness in the district</t>
  </si>
  <si>
    <t>Organize Read with the Community Day &amp; Culture Week Annually by the end of Dec. 2026</t>
  </si>
  <si>
    <t>To inculcate the habit of reading among school children</t>
  </si>
  <si>
    <t>Organize School, Circuit, Municipal, Zonal &amp; Regional STMIE Clinics by the end of Dec. 2026 district wide</t>
  </si>
  <si>
    <t>To bridge the gap between the 21st Centuary education students</t>
  </si>
  <si>
    <t>Organize Annual Education Review by the end of Dec. 2026 district wide</t>
  </si>
  <si>
    <t xml:space="preserve">To promote effective education in the district </t>
  </si>
  <si>
    <r>
      <rPr>
        <sz val="10"/>
        <color theme="1"/>
        <rFont val="Arial"/>
        <family val="2"/>
      </rPr>
      <t>Organize Cluster level School Performance Meetings</t>
    </r>
    <r>
      <rPr>
        <sz val="10"/>
        <color rgb="FF000000"/>
        <rFont val="Arial"/>
        <family val="2"/>
      </rPr>
      <t xml:space="preserve"> by the end of Dec. 2026 district wide</t>
    </r>
  </si>
  <si>
    <t xml:space="preserve">Construct and furnish of 1No. 3-Unit classroom block by the end of Dec. 2026 at Akoase Haya Islamic,  </t>
  </si>
  <si>
    <t xml:space="preserve">Construct of 1No. 3-Unit classroom block with office, store and Library by the end of Dec. 2026 at Okaikrom </t>
  </si>
  <si>
    <t>Construct and furnish of 1No. 6-Unit classroom block by the end of Dec. 2026 at Old Abirem</t>
  </si>
  <si>
    <t xml:space="preserve">Construct 1No. 2-Unit KG classroom block with emphasis on women and Children by Dec. 2026 at Kyenkyenku </t>
  </si>
  <si>
    <t>Procure 400 Octagonal tables and chairs for KG schools district wide</t>
  </si>
  <si>
    <t>Procure 2,667 No. dual desks for public primary schools district wide</t>
  </si>
  <si>
    <t>Procure 1,430 No. mono desks for JHS district wide</t>
  </si>
  <si>
    <t xml:space="preserve">Procure 570 No. mono desks SHS </t>
  </si>
  <si>
    <t>Procure 100 No. tables and chairs for basic school teachers</t>
  </si>
  <si>
    <t>PUBLIC HEALTH SERVICES AND MANAGEMENT</t>
  </si>
  <si>
    <t xml:space="preserve">Internal management of organization </t>
  </si>
  <si>
    <t>To cater for stationery, travel and transport,repairs and maintenance, utilities and any other recurrrent expenditure</t>
  </si>
  <si>
    <r>
      <rPr>
        <sz val="10"/>
        <color theme="1"/>
        <rFont val="Arial"/>
        <family val="2"/>
      </rPr>
      <t>Strengthen school health programmes</t>
    </r>
    <r>
      <rPr>
        <sz val="10"/>
        <color rgb="FF000000"/>
        <rFont val="Arial"/>
        <family val="2"/>
      </rPr>
      <t xml:space="preserve"> by the end of Dec. 2026 District wide</t>
    </r>
  </si>
  <si>
    <t>Increase access to affordable health care in the District</t>
  </si>
  <si>
    <r>
      <rPr>
        <sz val="10"/>
        <color theme="1"/>
        <rFont val="Arial"/>
        <family val="2"/>
      </rPr>
      <t>Promote healthy lifestyle awareness among the general population</t>
    </r>
    <r>
      <rPr>
        <sz val="10"/>
        <color rgb="FF000000"/>
        <rFont val="Arial"/>
        <family val="2"/>
      </rPr>
      <t xml:space="preserve"> by the end of Dec. 2026 District wide</t>
    </r>
  </si>
  <si>
    <t>Increase housing facility for health staff</t>
  </si>
  <si>
    <t>Provide basic equipment: BP apparatus, HB meters and autoclave by the end of Dec. 2026 at Kyenkyenku, Bramkrom, Abokyikrom, Kuntenase, Old Abirem, Pankese</t>
  </si>
  <si>
    <r>
      <rPr>
        <sz val="10"/>
        <color theme="1"/>
        <rFont val="Arial"/>
        <family val="2"/>
      </rPr>
      <t>Increase uptake of Expanded Programme on Immunization (EPI) services through outreach and supportive supervision</t>
    </r>
    <r>
      <rPr>
        <sz val="10"/>
        <color rgb="FF000000"/>
        <rFont val="Arial"/>
        <family val="2"/>
      </rPr>
      <t xml:space="preserve"> by the end of Dec. 2026 district wide</t>
    </r>
  </si>
  <si>
    <t>Improve environmental sanitation</t>
  </si>
  <si>
    <r>
      <rPr>
        <sz val="10"/>
        <color theme="1"/>
        <rFont val="Arial"/>
        <family val="2"/>
      </rPr>
      <t>Undertake Mass Drug Administration against Onchocerciasis, Schistosomiasis, Intestinal worms and Yaws</t>
    </r>
    <r>
      <rPr>
        <sz val="10"/>
        <color rgb="FF000000"/>
        <rFont val="Arial"/>
        <family val="2"/>
      </rPr>
      <t xml:space="preserve"> by the end of Dec. 2026 district wide</t>
    </r>
  </si>
  <si>
    <t>To make healthcare accessible in the district.</t>
  </si>
  <si>
    <r>
      <rPr>
        <sz val="10"/>
        <color theme="1"/>
        <rFont val="Arial"/>
        <family val="2"/>
      </rPr>
      <t>Expand screening programmes for selected non-communicable diseases|: hypertension, diabetes, sickle cell, and selected cancers</t>
    </r>
    <r>
      <rPr>
        <sz val="10"/>
        <color rgb="FF000000"/>
        <rFont val="Arial"/>
        <family val="2"/>
      </rPr>
      <t xml:space="preserve"> by the end of Dec. 2026 district wide</t>
    </r>
  </si>
  <si>
    <r>
      <rPr>
        <sz val="10"/>
        <color theme="1"/>
        <rFont val="Arial"/>
        <family val="2"/>
      </rPr>
      <t>Increase access to modern FP services through public education and regular supplies of FP commodities</t>
    </r>
    <r>
      <rPr>
        <sz val="10"/>
        <color rgb="FF000000"/>
        <rFont val="Arial"/>
        <family val="2"/>
      </rPr>
      <t xml:space="preserve"> by the end of Dec. 2026 district wide</t>
    </r>
  </si>
  <si>
    <t xml:space="preserve">Construction of 1No. CHPS Compound and Staff Quarters with emphasis on women, vulnerable groups by the end of Dec. 2026 at Odontuase </t>
  </si>
  <si>
    <t>Construction of 1No. CHPS Compound and Staff Quarters with emphasis on women, vulnerable groups by the end of Dec. 2026 at Amenam</t>
  </si>
  <si>
    <t>Construction of 1No. CHPS Compound and Staff Quarters with emphasis on women, vulnerable groups by the end of Dec. 2026 at Nwinso</t>
  </si>
  <si>
    <t>Construction of 2-Bedroom and 1-bedroom,semidetached bungalow for Akoase Health,centre by the end of June. 2026 at Akoase</t>
  </si>
  <si>
    <t>To promote healthy lifestyle in schools.</t>
  </si>
  <si>
    <t>SOCIAL WELFARE &amp; COMM. DEV'T.</t>
  </si>
  <si>
    <t>Internal Management of Organization</t>
  </si>
  <si>
    <t>To ensure smooth flow of operation of the Assembly</t>
  </si>
  <si>
    <t>Employees' Compensation</t>
  </si>
  <si>
    <t>payment of workers on government payroll</t>
  </si>
  <si>
    <r>
      <rPr>
        <sz val="10"/>
        <color theme="1"/>
        <rFont val="Arial"/>
        <family val="2"/>
      </rPr>
      <t>Reassess, Monitor, Educate and Facilitate the implementation of LEAP Activities</t>
    </r>
    <r>
      <rPr>
        <sz val="10"/>
        <color rgb="FF000000"/>
        <rFont val="Arial"/>
        <family val="2"/>
      </rPr>
      <t xml:space="preserve"> by the end of Dec. 2026 at selected communities</t>
    </r>
  </si>
  <si>
    <t xml:space="preserve">To support livelihood support to beneficiaries. </t>
  </si>
  <si>
    <r>
      <rPr>
        <sz val="10"/>
        <color theme="1"/>
        <rFont val="Arial"/>
        <family val="2"/>
      </rPr>
      <t>Disbursement of Disability Common Fund to support in these areas; Health, Education, Assistive device, Start-Up Kits, Start-Capital, Apprenticeship training, Skill Training, Capacity building workshop and PWDs organizations</t>
    </r>
    <r>
      <rPr>
        <sz val="10"/>
        <color rgb="FF000000"/>
        <rFont val="Arial"/>
        <family val="2"/>
      </rPr>
      <t xml:space="preserve"> by the end of Dec. 2026 district wide </t>
    </r>
  </si>
  <si>
    <t xml:space="preserve">To meet recurrent expenditure and support PWDs financially </t>
  </si>
  <si>
    <r>
      <rPr>
        <sz val="10"/>
        <color theme="1"/>
        <rFont val="Arial"/>
        <family val="2"/>
      </rPr>
      <t>Register, Enroll PWDs on NHIS and Monitor activities of PWDs</t>
    </r>
    <r>
      <rPr>
        <sz val="10"/>
        <color rgb="FF000000"/>
        <rFont val="Arial"/>
        <family val="2"/>
      </rPr>
      <t xml:space="preserve"> by the end of Dec. 2026 district wide</t>
    </r>
  </si>
  <si>
    <t>Promote economic empowerment of PWDs</t>
  </si>
  <si>
    <r>
      <rPr>
        <sz val="10"/>
        <color theme="1"/>
        <rFont val="Arial"/>
        <family val="2"/>
      </rPr>
      <t>Roll out of the Child Protection Tool Kits through community engagement and dialogue</t>
    </r>
    <r>
      <rPr>
        <sz val="10"/>
        <color rgb="FF000000"/>
        <rFont val="Arial"/>
        <family val="2"/>
      </rPr>
      <t xml:space="preserve"> by the end of Dec. 2026 at selected communities</t>
    </r>
  </si>
  <si>
    <t>To build confidence in the girl child</t>
  </si>
  <si>
    <r>
      <rPr>
        <sz val="10"/>
        <color theme="1"/>
        <rFont val="Arial"/>
        <family val="2"/>
      </rPr>
      <t>Register, Supervise and Monitor activities of Day Care Centres in the district</t>
    </r>
    <r>
      <rPr>
        <sz val="10"/>
        <color rgb="FF000000"/>
        <rFont val="Arial"/>
        <family val="2"/>
      </rPr>
      <t xml:space="preserve"> by the end of Dec. 2026 district wide</t>
    </r>
    <r>
      <rPr>
        <sz val="10"/>
        <color theme="1"/>
        <rFont val="Arial"/>
        <family val="2"/>
      </rPr>
      <t>.</t>
    </r>
  </si>
  <si>
    <t>To provide alternative livelihood for women and build their capacity to be leaders</t>
  </si>
  <si>
    <r>
      <rPr>
        <sz val="10"/>
        <color theme="1"/>
        <rFont val="Arial"/>
        <family val="2"/>
      </rPr>
      <t>Organize sensitization on Teenage Pregnancy</t>
    </r>
    <r>
      <rPr>
        <sz val="10"/>
        <color rgb="FF000000"/>
        <rFont val="Arial"/>
        <family val="2"/>
      </rPr>
      <t xml:space="preserve"> by the end of Dec. 2026 at Selected Communities</t>
    </r>
  </si>
  <si>
    <t>Increase awareness on the prevention of teenage pregnancy</t>
  </si>
  <si>
    <r>
      <rPr>
        <sz val="10"/>
        <color theme="1"/>
        <rFont val="Arial"/>
        <family val="2"/>
      </rPr>
      <t xml:space="preserve">Organize sensitization on Sexual Harassment </t>
    </r>
    <r>
      <rPr>
        <sz val="10"/>
        <color rgb="FF000000"/>
        <rFont val="Arial"/>
        <family val="2"/>
      </rPr>
      <t>by the end of Dec. 2026 at Selected Communities and Radio discussions</t>
    </r>
  </si>
  <si>
    <t xml:space="preserve">Increase awarenes  on consequencies of child trauma </t>
  </si>
  <si>
    <r>
      <rPr>
        <sz val="10"/>
        <color theme="1"/>
        <rFont val="Arial"/>
        <family val="2"/>
      </rPr>
      <t>Celebrate World AIDS Day</t>
    </r>
    <r>
      <rPr>
        <sz val="10"/>
        <color rgb="FF000000"/>
        <rFont val="Arial"/>
        <family val="2"/>
      </rPr>
      <t xml:space="preserve"> by the end of Dec. 2026 at selected communities</t>
    </r>
  </si>
  <si>
    <r>
      <rPr>
        <sz val="10"/>
        <color theme="1"/>
        <rFont val="Arial"/>
        <family val="2"/>
      </rPr>
      <t>Intensify comprehensive education on HIV/AIDS and STIs, including reduction of stigmatization</t>
    </r>
    <r>
      <rPr>
        <sz val="10"/>
        <color rgb="FF000000"/>
        <rFont val="Arial"/>
        <family val="2"/>
      </rPr>
      <t xml:space="preserve"> by the end of Dec. 2026 district wide</t>
    </r>
  </si>
  <si>
    <r>
      <rPr>
        <sz val="10"/>
        <color theme="1"/>
        <rFont val="Arial"/>
        <family val="2"/>
      </rPr>
      <t>Intensify efforts to eliminate mother-to-child transmission of HIV (MTCTHIV)</t>
    </r>
    <r>
      <rPr>
        <sz val="10"/>
        <color rgb="FF000000"/>
        <rFont val="Arial"/>
        <family val="2"/>
      </rPr>
      <t xml:space="preserve"> by the end of Dec. 2026.</t>
    </r>
  </si>
  <si>
    <r>
      <rPr>
        <sz val="10"/>
        <color theme="1"/>
        <rFont val="Arial"/>
        <family val="2"/>
      </rPr>
      <t>Celebrate international day for the Girl Child</t>
    </r>
    <r>
      <rPr>
        <sz val="10"/>
        <color rgb="FF000000"/>
        <rFont val="Arial"/>
        <family val="2"/>
      </rPr>
      <t xml:space="preserve"> by the end of Dec. 2026 at selected communities</t>
    </r>
  </si>
  <si>
    <r>
      <rPr>
        <sz val="10"/>
        <color theme="1"/>
        <rFont val="Arial"/>
        <family val="2"/>
      </rPr>
      <t>Organize training on Women Empowerment and skill development</t>
    </r>
    <r>
      <rPr>
        <sz val="10"/>
        <color rgb="FF000000"/>
        <rFont val="Arial"/>
        <family val="2"/>
      </rPr>
      <t xml:space="preserve"> by the end of Dec. 2026  at selected communities</t>
    </r>
    <r>
      <rPr>
        <sz val="10"/>
        <color theme="1"/>
        <rFont val="Arial"/>
        <family val="2"/>
      </rPr>
      <t>.</t>
    </r>
  </si>
  <si>
    <r>
      <rPr>
        <sz val="10"/>
        <color theme="1"/>
        <rFont val="Arial"/>
        <family val="2"/>
      </rPr>
      <t>Organize sensitization on Menstrual Hygiene in schools and celebrate Menstrual Hygiene Day</t>
    </r>
    <r>
      <rPr>
        <sz val="10"/>
        <color rgb="FF000000"/>
        <rFont val="Arial"/>
        <family val="2"/>
      </rPr>
      <t xml:space="preserve"> by the end of Dec. 2026  at selected communities</t>
    </r>
    <r>
      <rPr>
        <sz val="10"/>
        <color theme="1"/>
        <rFont val="Arial"/>
        <family val="2"/>
      </rPr>
      <t>.</t>
    </r>
  </si>
  <si>
    <r>
      <rPr>
        <sz val="10"/>
        <color theme="1"/>
        <rFont val="Arial"/>
        <family val="2"/>
      </rPr>
      <t>Organize sensitization on gender-based violence in schools and communities</t>
    </r>
    <r>
      <rPr>
        <sz val="10"/>
        <color rgb="FF000000"/>
        <rFont val="Arial"/>
        <family val="2"/>
      </rPr>
      <t xml:space="preserve"> by the end of Dec. 2026  at selected communities</t>
    </r>
    <r>
      <rPr>
        <sz val="10"/>
        <color theme="1"/>
        <rFont val="Arial"/>
        <family val="2"/>
      </rPr>
      <t xml:space="preserve">. </t>
    </r>
  </si>
  <si>
    <t>DACF-RFG  (GHc)</t>
  </si>
  <si>
    <t>ENVIRONMENTAL HEALTH AND SANITATION SERVICES</t>
  </si>
  <si>
    <t>Internal Management of the Organization</t>
  </si>
  <si>
    <r>
      <rPr>
        <sz val="10"/>
        <color theme="1"/>
        <rFont val="Arial"/>
        <family val="2"/>
      </rPr>
      <t>Procure sanitary tools</t>
    </r>
    <r>
      <rPr>
        <sz val="10"/>
        <color rgb="FF000000"/>
        <rFont val="Arial"/>
        <family val="2"/>
      </rPr>
      <t xml:space="preserve"> and equipment including veronica buckets for public schools and health centers by the end of Dec. 2026</t>
    </r>
    <r>
      <rPr>
        <sz val="10"/>
        <color theme="1"/>
        <rFont val="Arial"/>
        <family val="2"/>
      </rPr>
      <t>.</t>
    </r>
  </si>
  <si>
    <r>
      <rPr>
        <sz val="10"/>
        <color theme="1"/>
        <rFont val="Arial"/>
        <family val="2"/>
      </rPr>
      <t>Sanitation Improvement Package</t>
    </r>
    <r>
      <rPr>
        <sz val="10"/>
        <color rgb="FF000000"/>
        <rFont val="Arial"/>
        <family val="2"/>
      </rPr>
      <t xml:space="preserve"> by the end of Dec. 2026</t>
    </r>
    <r>
      <rPr>
        <sz val="10"/>
        <color theme="1"/>
        <rFont val="Arial"/>
        <family val="2"/>
      </rPr>
      <t>.</t>
    </r>
  </si>
  <si>
    <t>Evacuate refuse dump and maintain final dumping sites in the District by the end of Dec. 2026.</t>
  </si>
  <si>
    <r>
      <rPr>
        <sz val="10"/>
        <color theme="1"/>
        <rFont val="Arial"/>
        <family val="2"/>
      </rPr>
      <t>Organize Health screening of food and drink vendors</t>
    </r>
    <r>
      <rPr>
        <sz val="10"/>
        <color rgb="FF000000"/>
        <rFont val="Arial"/>
        <family val="2"/>
      </rPr>
      <t xml:space="preserve"> by the end of Dec. 2026</t>
    </r>
    <r>
      <rPr>
        <sz val="10"/>
        <color theme="1"/>
        <rFont val="Arial"/>
        <family val="2"/>
      </rPr>
      <t>.</t>
    </r>
  </si>
  <si>
    <r>
      <rPr>
        <sz val="10"/>
        <color theme="1"/>
        <rFont val="Arial"/>
        <family val="2"/>
      </rPr>
      <t>Undertake District wide fumigation exercise</t>
    </r>
    <r>
      <rPr>
        <sz val="10"/>
        <color rgb="FF000000"/>
        <rFont val="Arial"/>
        <family val="2"/>
      </rPr>
      <t xml:space="preserve"> by the end of Dec. 2026 distrirct wide </t>
    </r>
  </si>
  <si>
    <r>
      <rPr>
        <sz val="10"/>
        <color theme="1"/>
        <rFont val="Arial"/>
        <family val="2"/>
      </rPr>
      <t>Support implementation of community Led Total Sanitation</t>
    </r>
    <r>
      <rPr>
        <sz val="10"/>
        <color rgb="FF000000"/>
        <rFont val="Arial"/>
        <family val="2"/>
      </rPr>
      <t xml:space="preserve"> by the end of Dec. 2026 district wide</t>
    </r>
  </si>
  <si>
    <t>Minimize the spread of epidemic and floods in the District</t>
  </si>
  <si>
    <t>Monitor and Supervise environmental service providers</t>
  </si>
  <si>
    <t>Prevent epidemic and improve sanitation</t>
  </si>
  <si>
    <r>
      <rPr>
        <sz val="10"/>
        <color theme="1"/>
        <rFont val="Arial"/>
        <family val="2"/>
      </rPr>
      <t>Conduct sensitization on WASH activities</t>
    </r>
    <r>
      <rPr>
        <sz val="10"/>
        <color rgb="FF000000"/>
        <rFont val="Arial"/>
        <family val="2"/>
      </rPr>
      <t xml:space="preserve"> by the end of Dec. 2026 district wide</t>
    </r>
  </si>
  <si>
    <r>
      <rPr>
        <sz val="10"/>
        <color theme="1"/>
        <rFont val="Arial"/>
        <family val="2"/>
      </rPr>
      <t>Organise National Sanitation Day</t>
    </r>
    <r>
      <rPr>
        <sz val="10"/>
        <color rgb="FF000000"/>
        <rFont val="Arial"/>
        <family val="2"/>
      </rPr>
      <t xml:space="preserve"> by the end of Dec. 2026 district wide</t>
    </r>
  </si>
  <si>
    <t>To minimize noise pollution in the district</t>
  </si>
  <si>
    <r>
      <rPr>
        <sz val="10"/>
        <color theme="1"/>
        <rFont val="Arial"/>
        <family val="2"/>
      </rPr>
      <t>Procure 10No. refuse containers</t>
    </r>
    <r>
      <rPr>
        <sz val="10"/>
        <color rgb="FF000000"/>
        <rFont val="Arial"/>
        <family val="2"/>
      </rPr>
      <t xml:space="preserve"> by the end of Dec. 2026 district wide</t>
    </r>
  </si>
  <si>
    <r>
      <rPr>
        <sz val="10"/>
        <color theme="1"/>
        <rFont val="Arial"/>
        <family val="2"/>
      </rPr>
      <t>Regularly dislodge all institution and public toilets</t>
    </r>
    <r>
      <rPr>
        <sz val="10"/>
        <color rgb="FF000000"/>
        <rFont val="Arial"/>
        <family val="2"/>
      </rPr>
      <t xml:space="preserve"> by the end of Dec. 2026 district wide </t>
    </r>
  </si>
  <si>
    <t>Create and Improve environmental sanitation</t>
  </si>
  <si>
    <r>
      <rPr>
        <sz val="10"/>
        <color theme="1"/>
        <rFont val="Arial"/>
        <family val="2"/>
      </rPr>
      <t>Public awareness on Good Environment, Sanitation Practices, and Clean-up exercise</t>
    </r>
    <r>
      <rPr>
        <sz val="10"/>
        <color rgb="FF000000"/>
        <rFont val="Arial"/>
        <family val="2"/>
      </rPr>
      <t xml:space="preserve"> by the end of Dec. 2026 district wide</t>
    </r>
  </si>
  <si>
    <t xml:space="preserve">SUB TOTAL </t>
  </si>
  <si>
    <t>BIRTH AND DEATH REGISTRATION SERVICES</t>
  </si>
  <si>
    <t>Organize Public education and sensitization on importance of Births and Deaths Registration by the end of Dec. 2026 at Amuana Praso, Akoase, Nkwateng .</t>
  </si>
  <si>
    <t>Creating the awareness of Birth &amp; Death registration</t>
  </si>
  <si>
    <t>Organize outreach registration exercises (Mobile Registration) by the end of Dec. 2026 at selected communities</t>
  </si>
  <si>
    <t>To intensify outreach registration</t>
  </si>
  <si>
    <t>Organize 2 durbars during the Child Health Promotion and Birth registration week respectively by the end of Dec. 2026 at selected communities</t>
  </si>
  <si>
    <t>To intensify child health promotion &amp; birth registration</t>
  </si>
  <si>
    <r>
      <rPr>
        <sz val="10"/>
        <color rgb="FF000000"/>
        <rFont val="Arial"/>
        <family val="2"/>
      </rPr>
      <t xml:space="preserve">Establish 5No.  Registration Centers for Birth and Death Registry by the end of Dec. 2026 at Pankese, Amuana Praso, Akoase, Afosu, Nkwateng </t>
    </r>
    <r>
      <rPr>
        <sz val="10"/>
        <color theme="1"/>
        <rFont val="Arial"/>
        <family val="2"/>
      </rPr>
      <t>.</t>
    </r>
  </si>
  <si>
    <t xml:space="preserve">To establish registration centres for Birth &amp; Death registry services </t>
  </si>
  <si>
    <t>INFRASTRUCTURE DELIVERY MANAGEMENT</t>
  </si>
  <si>
    <t>PHYSICAL AND SPATIAL PLANNING DEVELOPMENT</t>
  </si>
  <si>
    <t>For the day to day operations and management of the department</t>
  </si>
  <si>
    <t>Support street Naming and property Address system by the end of Dec. 2026 at Mamanso</t>
  </si>
  <si>
    <t>Enhance easy accessibility and promote efficient revenue collection</t>
  </si>
  <si>
    <t>Prepare base maps and local plans for 2 communities by the end of Dec. 2026 at New Abirem &amp; Akoase</t>
  </si>
  <si>
    <t>To protect the District Assembly's boundries</t>
  </si>
  <si>
    <t>Prepare District Spatial Development framework by the end of Dec 2026 district wide</t>
  </si>
  <si>
    <r>
      <rPr>
        <sz val="10"/>
        <color rgb="FF000000"/>
        <rFont val="Arial"/>
        <family val="2"/>
      </rPr>
      <t>Organize monthly technical &amp; spatial planning committee meeting by the end of Dec. 2026</t>
    </r>
    <r>
      <rPr>
        <sz val="10"/>
        <color theme="1"/>
        <rFont val="Arial"/>
        <family val="2"/>
      </rPr>
      <t>.</t>
    </r>
  </si>
  <si>
    <r>
      <rPr>
        <sz val="10"/>
        <color rgb="FF000000"/>
        <rFont val="Arial"/>
        <family val="2"/>
      </rPr>
      <t>Revision of 2 sector plans for communities by the end of Dec. 2026 at Ntronang &amp; Abirem</t>
    </r>
    <r>
      <rPr>
        <sz val="10"/>
        <color theme="1"/>
        <rFont val="Arial"/>
        <family val="2"/>
      </rPr>
      <t>.</t>
    </r>
  </si>
  <si>
    <t>To reduce litigation</t>
  </si>
  <si>
    <r>
      <rPr>
        <sz val="10"/>
        <color rgb="FF000000"/>
        <rFont val="Arial"/>
        <family val="2"/>
      </rPr>
      <t>Facilitate the documentation of assembly’s lands by the end of Dec. 2026 district wide</t>
    </r>
    <r>
      <rPr>
        <sz val="10"/>
        <color theme="1"/>
        <rFont val="Arial"/>
        <family val="2"/>
      </rPr>
      <t>.</t>
    </r>
  </si>
  <si>
    <t>Awareness creation of building permit acquisition</t>
  </si>
  <si>
    <r>
      <rPr>
        <sz val="10"/>
        <color rgb="FF000000"/>
        <rFont val="Arial"/>
        <family val="2"/>
      </rPr>
      <t>Conduct monthly site inspection for the processing of development application for permitting by the end of Dec. 2026 district wide</t>
    </r>
    <r>
      <rPr>
        <sz val="10"/>
        <color theme="1"/>
        <rFont val="Arial"/>
        <family val="2"/>
      </rPr>
      <t>.</t>
    </r>
  </si>
  <si>
    <t>To help maintain local water cycles and save the environment</t>
  </si>
  <si>
    <r>
      <rPr>
        <sz val="10"/>
        <color rgb="FF000000"/>
        <rFont val="Arial"/>
        <family val="2"/>
      </rPr>
      <t>Landscaping and planting of ornamental plants to beautify the environment by the end of Dec. 2026 at selected communities</t>
    </r>
    <r>
      <rPr>
        <sz val="10"/>
        <color theme="1"/>
        <rFont val="Arial"/>
        <family val="2"/>
      </rPr>
      <t>.</t>
    </r>
  </si>
  <si>
    <t xml:space="preserve">To acquire assenbly's properties legally </t>
  </si>
  <si>
    <r>
      <rPr>
        <sz val="10"/>
        <color rgb="FF000000"/>
        <rFont val="Arial"/>
        <family val="2"/>
      </rPr>
      <t>Development of parks and garden by the end of Dec. 2026 district wide</t>
    </r>
    <r>
      <rPr>
        <sz val="10"/>
        <color theme="1"/>
        <rFont val="Arial"/>
        <family val="2"/>
      </rPr>
      <t>.</t>
    </r>
  </si>
  <si>
    <r>
      <rPr>
        <sz val="10"/>
        <color rgb="FF000000"/>
        <rFont val="Arial"/>
        <family val="2"/>
      </rPr>
      <t xml:space="preserve">Compensate and acquire Title deeds for Assembly lands by the end of Dec. 2026 district wide </t>
    </r>
    <r>
      <rPr>
        <sz val="10"/>
        <color theme="1"/>
        <rFont val="Arial"/>
        <family val="2"/>
      </rPr>
      <t>.</t>
    </r>
  </si>
  <si>
    <t>PUBLIC WORKS, RURAL HOUSING AND WATER MANAGEMENT</t>
  </si>
  <si>
    <t>Internal Management of the orgn</t>
  </si>
  <si>
    <t>To cater for recurrent expenditure</t>
  </si>
  <si>
    <r>
      <rPr>
        <sz val="10"/>
        <color rgb="FF000000"/>
        <rFont val="Arial"/>
        <family val="2"/>
      </rPr>
      <t>District Roads Infrastructure Programme (DRIP) by the end of Dec. 2026 district wide</t>
    </r>
    <r>
      <rPr>
        <sz val="10"/>
        <color theme="1"/>
        <rFont val="Arial"/>
        <family val="2"/>
      </rPr>
      <t>.</t>
    </r>
  </si>
  <si>
    <t xml:space="preserve">To promote economic activities </t>
  </si>
  <si>
    <r>
      <rPr>
        <sz val="10"/>
        <color rgb="FF000000"/>
        <rFont val="Arial"/>
        <family val="2"/>
      </rPr>
      <t>Reshaping of feeder roads by the end of Dec. 2026 Praso,Ntronang, Afukruwa, Aponaponso, Bramkrom, Oboyeduro, Tanokrom, Mampoba, Oforikrom, Tweapease, Hweakwae, Kuntenase</t>
    </r>
    <r>
      <rPr>
        <sz val="10"/>
        <color theme="1"/>
        <rFont val="Arial"/>
        <family val="2"/>
      </rPr>
      <t>.</t>
    </r>
  </si>
  <si>
    <t>Drill and mechanize 7No. boreholes by the end of Dec. 2026 at Kyenkyenku, Nyafoman, Kuntenase, Afosu Junior quarters, Akoase Health Center, Gambia &amp; New Abirem Roundabout</t>
  </si>
  <si>
    <t>Drill 10No. borehole fitted with hand pump by the end of Dec. 2026 at Fasemkye. Asawase, Bramkrom, Abenaso No. 2, Afosu Sika Woabuom, Old Abirem, Noyem, Adrobenso, Hweakwae, Tenkyemso</t>
  </si>
  <si>
    <t xml:space="preserve">To serves as a warning sign to motorists and pedestrans to prevent accidents </t>
  </si>
  <si>
    <t>Repair and maintenance of boreholes by the end of Dec. 2026 at Amuana Praso, Oworomera, Mamanso, Akwetey, Domeabra, Praso Kuma, Abenaso, Gambia, Botwekrom, Asawase, Amoa, Amenam, Akrofonso, Akwetey, Addo-krom, Kyenkyenku, Osei Krom, Noyem, Hweakwae, Nkwateng.</t>
  </si>
  <si>
    <t>To promote economic activities and jobs</t>
  </si>
  <si>
    <r>
      <rPr>
        <sz val="10"/>
        <color rgb="FF000000"/>
        <rFont val="Arial"/>
        <family val="2"/>
      </rPr>
      <t>MPs  Supported projects by the end of Dec. 2026 district wide</t>
    </r>
    <r>
      <rPr>
        <sz val="10"/>
        <color theme="1"/>
        <rFont val="Arial"/>
        <family val="2"/>
      </rPr>
      <t>.</t>
    </r>
  </si>
  <si>
    <t>Support communities with building materials to complete community initiated projects</t>
  </si>
  <si>
    <r>
      <rPr>
        <sz val="10"/>
        <color rgb="FF000000"/>
        <rFont val="Arial"/>
        <family val="2"/>
      </rPr>
      <t>Repair of Assembly offices, residential accommodations and equipment (O&amp;M) by the end of Dec. 2026 district wide</t>
    </r>
    <r>
      <rPr>
        <sz val="10"/>
        <color theme="1"/>
        <rFont val="Arial"/>
        <family val="2"/>
      </rPr>
      <t>.</t>
    </r>
  </si>
  <si>
    <t xml:space="preserve">To ascertain the level of progress on projects </t>
  </si>
  <si>
    <t>Design and construct 24-hour economy market by the end of Dec. 2026 at New Abirem..</t>
  </si>
  <si>
    <t>To ascertain the level buildings springing with the required regulations</t>
  </si>
  <si>
    <t>Construction of 1No. 16   Lockable Stores (Phase I) By Dec. 2026 at Akim Afosu.</t>
  </si>
  <si>
    <t>To educate the drivers on road safety regualtions</t>
  </si>
  <si>
    <t>Construct 1No.8-Lockable Stores and Banking Hall Complex Phase 1 by the end of Dec. 2026 at New Abirem</t>
  </si>
  <si>
    <t>To promote Local Economy Development</t>
  </si>
  <si>
    <t>Construction of market stalls by the end of Dec. 2026 at  Amuana Praso</t>
  </si>
  <si>
    <t>Support Self-help projects by the end of Dec. 2026 district wide.</t>
  </si>
  <si>
    <t>Provide, install and repair of street lights by the end of Dec. 2026 district wide.</t>
  </si>
  <si>
    <t>ECONOMIC DEVELOPMENT</t>
  </si>
  <si>
    <t>TRADE, TOURISM AND INDUSTRIAL DEVELOPMENT</t>
  </si>
  <si>
    <t>Internal Management of the Organisation</t>
  </si>
  <si>
    <t>Cater for stationery, travel and transport, repairs and maintenance, utilities and any other recurrrent expenditure</t>
  </si>
  <si>
    <t>Formation and improving Associations</t>
  </si>
  <si>
    <t>Organise Business Forums by the end of Dec. 2026</t>
  </si>
  <si>
    <t>Strengthening of Association of Small Scale Industries (ASSI) by the end of Dec. 2026.</t>
  </si>
  <si>
    <t>Business Counselling and Monitoring by the end of Dec. 2026</t>
  </si>
  <si>
    <t>Organize Training on General Business Management, Planning,Coaching and Mentoring of Artisans by the end of Dec. 2026</t>
  </si>
  <si>
    <t>Facilitation of credit for Enterprise by the end of Dec. 2026.</t>
  </si>
  <si>
    <t xml:space="preserve">Organization of NVTI examination by the end of Dec. 2026. </t>
  </si>
  <si>
    <t>Provision of Startup Kits for graduate apprentices by the end of Dec. 2026.</t>
  </si>
  <si>
    <t>Construction of wood structure for artisans by the end of Dec. 2026.</t>
  </si>
  <si>
    <r>
      <rPr>
        <sz val="10"/>
        <color theme="1"/>
        <rFont val="Arial"/>
        <family val="2"/>
      </rPr>
      <t>Construction of community hostels for artisans</t>
    </r>
    <r>
      <rPr>
        <sz val="10"/>
        <color rgb="FF000000"/>
        <rFont val="Arial"/>
        <family val="2"/>
      </rPr>
      <t xml:space="preserve"> by the end of Dec. 2026.</t>
    </r>
  </si>
  <si>
    <t>Redevelopment of Adjendua waterfalls, canopy walkway and paragliding by the end of Dec. 2026</t>
  </si>
  <si>
    <t>Formation and registration of co-operatives societies, By Dec.2026</t>
  </si>
  <si>
    <t>Training and Auditing of co-operatives society members by Dec.2026</t>
  </si>
  <si>
    <t>Visitation, Monitoring and Evaluation By Dec.2026</t>
  </si>
  <si>
    <t>Organize Annual General meeting and Election for co-operative Societies and unions  By Dec.2026</t>
  </si>
  <si>
    <t>Identification and Registration of co-operatives societies and unions By Dec.2026</t>
  </si>
  <si>
    <t>PWDFUND(GHc)</t>
  </si>
  <si>
    <t>AGRICULTURAL SERVICES AND MANAGEMENT</t>
  </si>
  <si>
    <t>Support implementation of Agric activities</t>
  </si>
  <si>
    <t>Management  and administeration   by the end of Dec. 2026</t>
  </si>
  <si>
    <t>To encourage farmers to be motivated to produce more food to feed the nation</t>
  </si>
  <si>
    <t>Organise 1no. District Farmers’ Day celebration  by the end of Dec. 2026</t>
  </si>
  <si>
    <t>To ensure effective and efficient administrive management</t>
  </si>
  <si>
    <t>Promote Alternative livelihood for employment and income generation for women by the end of Dec. 2026</t>
  </si>
  <si>
    <t xml:space="preserve">Promote Birim North District Commodity Satellite Market by the end of Dec. 2026 </t>
  </si>
  <si>
    <t>Improve livestock housing for higher income generation by the end of Dec. 2026</t>
  </si>
  <si>
    <t>To promote employment opportunity for the farmers</t>
  </si>
  <si>
    <t xml:space="preserve">Promote farm family protein in-take through stock (rabbit, cockerels, turkey) improvement by the end of Dec. 2026 </t>
  </si>
  <si>
    <t xml:space="preserve">To eradicate and control diseases </t>
  </si>
  <si>
    <t>Prevention and control of zoonotic diseases in livestock by the end of Dec. 2026</t>
  </si>
  <si>
    <t>To provide quality service delivery</t>
  </si>
  <si>
    <t>Undertake veterinary disease surveillance in Birim North District by the end of Dec. 2026</t>
  </si>
  <si>
    <t>To promote quality agricultural services</t>
  </si>
  <si>
    <t>Promote effective clinical treatment of animals in the district by the end of Dec. 2026</t>
  </si>
  <si>
    <t>To promote improve agicultural extension services</t>
  </si>
  <si>
    <t>Promote agricultural data collection and analysis by the end of Dec. 2026</t>
  </si>
  <si>
    <t>To promote effective and efficient FBO's</t>
  </si>
  <si>
    <t>Facilitate agricultural planning and policy implementation (RELC, PBB, PERD, etc.) by the end of Dec. 2026</t>
  </si>
  <si>
    <t>To improve Home gardening awareness</t>
  </si>
  <si>
    <t>Promote small scale irrigation in vegetable production by the end of Dec. 2026</t>
  </si>
  <si>
    <t>To strengthen agricultural data</t>
  </si>
  <si>
    <t>Effective and efficient extension service delivery by the end of Dec. 2026</t>
  </si>
  <si>
    <t>To promote aguricultural activities</t>
  </si>
  <si>
    <t xml:space="preserve">Staff capacity development by the end of Dec. 2026 </t>
  </si>
  <si>
    <t>To prevent post harvest losses</t>
  </si>
  <si>
    <t>Collaboration with partner institution for agricultural improvement by the end of Dec. 2026</t>
  </si>
  <si>
    <t>Promote sustainable climate resilient agricultural production  systems by the end of Dec. 2026</t>
  </si>
  <si>
    <t>Development of FBO’s (Formation) by the end of Dec. 2026</t>
  </si>
  <si>
    <t>Promote agricultural innovation / technology through demonstrations by the end of Dec. 2026</t>
  </si>
  <si>
    <t>Promote improved crop varieties for higher yields by the end of Dec. 2026</t>
  </si>
  <si>
    <t xml:space="preserve">Promote safe use of Agro chemicals by the end of Dec. 2026 </t>
  </si>
  <si>
    <t>Promote food security through Fall Army Worm (FAW) control by the end of Dec. 2026</t>
  </si>
  <si>
    <t>Organize stakeholder capacity building in crop  disease and pest control by the end of Dec. 2026</t>
  </si>
  <si>
    <t>Carry-out post-harvest loss reduction in agricultural commodities by the end of Dec. 2026</t>
  </si>
  <si>
    <t>Employees' Compenation</t>
  </si>
  <si>
    <t>ENVIRONMENTAL  MANAGEMENT</t>
  </si>
  <si>
    <t>Disaster Prevention and Management</t>
  </si>
  <si>
    <t>Internal Management of the organisation</t>
  </si>
  <si>
    <t>To cater for stationery, travel and transport,repairs and maintenance,special services, utilities and any other recurrrent expenditure</t>
  </si>
  <si>
    <r>
      <rPr>
        <sz val="10"/>
        <color theme="1"/>
        <rFont val="Arial"/>
        <family val="2"/>
      </rPr>
      <t>Organize Public education on disaster prevention-(flooding, rain/windstorm, epidemics, erosion and land degradation)</t>
    </r>
    <r>
      <rPr>
        <sz val="10"/>
        <color rgb="FF000000"/>
        <rFont val="Arial"/>
        <family val="2"/>
      </rPr>
      <t xml:space="preserve"> by the end of Dec. 2026 district wide.</t>
    </r>
  </si>
  <si>
    <t>To minimise domestic bush fires</t>
  </si>
  <si>
    <r>
      <rPr>
        <sz val="10"/>
        <color theme="1"/>
        <rFont val="Arial"/>
        <family val="2"/>
      </rPr>
      <t>Organise education on domestic/bush fires campaign</t>
    </r>
    <r>
      <rPr>
        <sz val="10"/>
        <color rgb="FF000000"/>
        <rFont val="Arial"/>
        <family val="2"/>
      </rPr>
      <t xml:space="preserve"> by the end of Dec. 2026 district wide.</t>
    </r>
  </si>
  <si>
    <r>
      <rPr>
        <sz val="10"/>
        <color theme="1"/>
        <rFont val="Arial"/>
        <family val="2"/>
      </rPr>
      <t>Assessment and registration of disaster incidents and victims</t>
    </r>
    <r>
      <rPr>
        <sz val="10"/>
        <color rgb="FF000000"/>
        <rFont val="Arial"/>
        <family val="2"/>
      </rPr>
      <t xml:space="preserve"> by the end of Dec. 2026 district wide.</t>
    </r>
  </si>
  <si>
    <r>
      <rPr>
        <sz val="10"/>
        <color theme="1"/>
        <rFont val="Arial"/>
        <family val="2"/>
      </rPr>
      <t>Distribution of relief items to disaster victims</t>
    </r>
    <r>
      <rPr>
        <sz val="10"/>
        <color rgb="FF000000"/>
        <rFont val="Arial"/>
        <family val="2"/>
      </rPr>
      <t xml:space="preserve"> by the end of Dec. 2026 district wide.</t>
    </r>
  </si>
  <si>
    <r>
      <rPr>
        <sz val="10"/>
        <color theme="1"/>
        <rFont val="Arial"/>
        <family val="2"/>
      </rPr>
      <t>Visitation and sensitization of Disaster Volunteer Group in communities (DVGs)</t>
    </r>
    <r>
      <rPr>
        <sz val="10"/>
        <color rgb="FF000000"/>
        <rFont val="Arial"/>
        <family val="2"/>
      </rPr>
      <t xml:space="preserve"> by the end of Dec. 2026 district wide.</t>
    </r>
  </si>
  <si>
    <r>
      <rPr>
        <sz val="10"/>
        <color theme="1"/>
        <rFont val="Arial"/>
        <family val="2"/>
      </rPr>
      <t>Organize quarterly District Disaster Management Committee Meetings</t>
    </r>
    <r>
      <rPr>
        <sz val="10"/>
        <color rgb="FF000000"/>
        <rFont val="Arial"/>
        <family val="2"/>
      </rPr>
      <t xml:space="preserve"> by the end of Dec. 2026 district wide.</t>
    </r>
  </si>
  <si>
    <r>
      <rPr>
        <sz val="10"/>
        <color theme="1"/>
        <rFont val="Arial"/>
        <family val="2"/>
      </rPr>
      <t>Celebration of international disaster day</t>
    </r>
    <r>
      <rPr>
        <sz val="10"/>
        <color rgb="FF000000"/>
        <rFont val="Arial"/>
        <family val="2"/>
      </rPr>
      <t xml:space="preserve"> by the end of Dec. 2026.</t>
    </r>
  </si>
  <si>
    <r>
      <rPr>
        <sz val="10"/>
        <color theme="1"/>
        <rFont val="Arial"/>
        <family val="2"/>
      </rPr>
      <t>Prepare Disaster Management Plan (2026-2029)</t>
    </r>
    <r>
      <rPr>
        <sz val="10"/>
        <color rgb="FF000000"/>
        <rFont val="Arial"/>
        <family val="2"/>
      </rPr>
      <t xml:space="preserve"> by the end of Dec. 2026 district wide.</t>
    </r>
  </si>
  <si>
    <r>
      <rPr>
        <sz val="10"/>
        <color theme="1"/>
        <rFont val="Arial"/>
        <family val="2"/>
      </rPr>
      <t>Conduct 2 patrols to inspect and educate filling station operators on safety and regulatory compliance</t>
    </r>
    <r>
      <rPr>
        <sz val="10"/>
        <color rgb="FF000000"/>
        <rFont val="Arial"/>
        <family val="2"/>
      </rPr>
      <t xml:space="preserve"> by the end of Dec. 2026 district wide.</t>
    </r>
  </si>
  <si>
    <t>Planting and inspection of  economic trees  (Neem tree, Oil Palm, Mango, Coconut, Orange, Moringa) by the end of Dec. 2026 district wide.</t>
  </si>
  <si>
    <r>
      <rPr>
        <sz val="10"/>
        <color theme="1"/>
        <rFont val="Arial"/>
        <family val="2"/>
      </rPr>
      <t>Organize Green Ghana Day</t>
    </r>
    <r>
      <rPr>
        <sz val="10"/>
        <color rgb="FF000000"/>
        <rFont val="Arial"/>
        <family val="2"/>
      </rPr>
      <t xml:space="preserve"> by the end of Dec. 2026 district wide.</t>
    </r>
  </si>
  <si>
    <r>
      <rPr>
        <sz val="10"/>
        <color theme="1"/>
        <rFont val="Arial"/>
        <family val="2"/>
      </rPr>
      <t>Conduct inspections and provide education at mining sites</t>
    </r>
    <r>
      <rPr>
        <sz val="10"/>
        <color rgb="FF000000"/>
        <rFont val="Arial"/>
        <family val="2"/>
      </rPr>
      <t xml:space="preserve"> by the end of Dec. 2026 district wide.</t>
    </r>
  </si>
  <si>
    <t xml:space="preserve">GRAND TOTAL </t>
  </si>
  <si>
    <t xml:space="preserve">Extension of electricity to communities by the end of Dec. 2026 Old Abirem, Mamanso, Afosu, Mpintimpi and Adadekrom, Akyikyirisu, Kuntenase, Okaikrom, Abenaso, Aponaponso, Bramkrom, oboyeduro, Tanokrom, Mampoba, Oforikrom, Akyikyirisu </t>
  </si>
  <si>
    <t xml:space="preserve">% SHARING </t>
  </si>
  <si>
    <t>IGF</t>
  </si>
  <si>
    <t>DACF</t>
  </si>
  <si>
    <t>SOCIAL SERVICES</t>
  </si>
  <si>
    <t xml:space="preserve">ADMINISTRATION </t>
  </si>
  <si>
    <t>EDUCATION</t>
  </si>
  <si>
    <t>HEALTH</t>
  </si>
  <si>
    <t>SCWD</t>
  </si>
  <si>
    <t>EVIRONT'L</t>
  </si>
  <si>
    <t>CAPEX</t>
  </si>
  <si>
    <t>ECONOMIC</t>
  </si>
  <si>
    <t>AGRIC</t>
  </si>
  <si>
    <t>BAC</t>
  </si>
  <si>
    <t>CO-OPERATIVE</t>
  </si>
  <si>
    <t>INFRASTRUCTURE</t>
  </si>
  <si>
    <t>WORKS</t>
  </si>
  <si>
    <t>PP</t>
  </si>
  <si>
    <t xml:space="preserve">ENVIRONMENTAL </t>
  </si>
  <si>
    <t>HR</t>
  </si>
  <si>
    <t>IGF COMPENSATION</t>
  </si>
  <si>
    <t>NALAG DUES</t>
  </si>
  <si>
    <t>PWD</t>
  </si>
  <si>
    <t>STATISTICS</t>
  </si>
  <si>
    <t>HIV/AIDS</t>
  </si>
  <si>
    <t>MP</t>
  </si>
  <si>
    <t>BIRTH &amp; DEATH</t>
  </si>
  <si>
    <t>BIRTH AND DEATH</t>
  </si>
  <si>
    <t>NADMO</t>
  </si>
  <si>
    <t>LA</t>
  </si>
  <si>
    <t>Q1</t>
  </si>
  <si>
    <t>Q2</t>
  </si>
  <si>
    <t>CEILING</t>
  </si>
  <si>
    <t>BAL</t>
  </si>
  <si>
    <t>EXPEDI</t>
  </si>
  <si>
    <t>EVIRON</t>
  </si>
  <si>
    <t>LEGACY</t>
  </si>
  <si>
    <t>dacf</t>
  </si>
  <si>
    <t>ADMINISTRTIVE</t>
  </si>
  <si>
    <t>Construction of 2No. CHPS Compound  and Staff Quarters with emphasis on women, Vulnerable groups by the end of December, 2026 @ Amoa and Abodom</t>
  </si>
  <si>
    <t>Construction of 1No. 64 Lockable Stores @ New Abirem by the end of December, 2025.</t>
  </si>
  <si>
    <t>Pavement of the frontage of the 64 Lockable Stores at New Abirem</t>
  </si>
  <si>
    <t xml:space="preserve">Extend electricity to communities by the end of Dec. 2026 Old Abirem, Mamanso, Afosu, Mpintimpi and Adadekrom, Akyekyeresu, Kuntenase, Okaikrom, Abenaso, Approponso, Bramkrom, Oboyeduru, Tawiakrom, Mampong, Offeikrom, Akyikyirisu, Praso Kumah, Abodom 
</t>
  </si>
  <si>
    <r>
      <t>Strengthen Sub District Structures</t>
    </r>
    <r>
      <rPr>
        <sz val="10"/>
        <color rgb="FF000000"/>
        <rFont val="Arial Narrow"/>
        <family val="2"/>
      </rPr>
      <t xml:space="preserve"> by the end of Dec. 2026</t>
    </r>
    <r>
      <rPr>
        <sz val="10"/>
        <color theme="1"/>
        <rFont val="Arial Narrow"/>
        <family val="2"/>
      </rPr>
      <t xml:space="preserve"> district wide</t>
    </r>
  </si>
  <si>
    <r>
      <t>Sensitization on laws against tax evasion and non-compliance in support of revenue mobilization</t>
    </r>
    <r>
      <rPr>
        <sz val="10"/>
        <color rgb="FF000000"/>
        <rFont val="Arial Narrow"/>
        <family val="2"/>
      </rPr>
      <t xml:space="preserve"> by the end of Dec. 2026 district wide</t>
    </r>
  </si>
  <si>
    <r>
      <t>Organize 4No. quarterly audit committee meetings</t>
    </r>
    <r>
      <rPr>
        <sz val="10"/>
        <color rgb="FF000000"/>
        <rFont val="Arial Narrow"/>
        <family val="2"/>
      </rPr>
      <t xml:space="preserve"> by the end of Dec. 2026</t>
    </r>
  </si>
  <si>
    <r>
      <t>Conduct monitoring and auditing of PWDs activities</t>
    </r>
    <r>
      <rPr>
        <sz val="10"/>
        <color rgb="FF000000"/>
        <rFont val="Arial Narrow"/>
        <family val="2"/>
      </rPr>
      <t xml:space="preserve"> by the end of Dec. 2026</t>
    </r>
    <r>
      <rPr>
        <sz val="10"/>
        <color theme="1"/>
        <rFont val="Arial Narrow"/>
        <family val="2"/>
      </rPr>
      <t xml:space="preserve"> </t>
    </r>
  </si>
  <si>
    <r>
      <t>Organise 4no. quarterly DPCU meetings</t>
    </r>
    <r>
      <rPr>
        <sz val="10"/>
        <color rgb="FF000000"/>
        <rFont val="Arial Narrow"/>
        <family val="2"/>
      </rPr>
      <t xml:space="preserve"> by the end of Dec. 2026</t>
    </r>
    <r>
      <rPr>
        <sz val="10"/>
        <color theme="1"/>
        <rFont val="Arial Narrow"/>
        <family val="2"/>
      </rPr>
      <t xml:space="preserve"> district wide</t>
    </r>
  </si>
  <si>
    <r>
      <t>Prepare and submit quarterly and annual progress report</t>
    </r>
    <r>
      <rPr>
        <sz val="10"/>
        <color rgb="FF000000"/>
        <rFont val="Arial Narrow"/>
        <family val="2"/>
      </rPr>
      <t xml:space="preserve"> by the end of Dec. 2026</t>
    </r>
    <r>
      <rPr>
        <sz val="10"/>
        <color theme="1"/>
        <rFont val="Arial Narrow"/>
        <family val="2"/>
      </rPr>
      <t xml:space="preserve"> district wide</t>
    </r>
  </si>
  <si>
    <r>
      <t>Organize School, Circuit, Zonal &amp; Regional Sporting and Cultural Festivals</t>
    </r>
    <r>
      <rPr>
        <sz val="10"/>
        <color rgb="FF000000"/>
        <rFont val="Arial Narrow"/>
        <family val="2"/>
      </rPr>
      <t xml:space="preserve"> by the end of Dec. 2026 district wide</t>
    </r>
  </si>
  <si>
    <r>
      <t>Celebration of Menstrual Hygiene &amp; International Girls' Day</t>
    </r>
    <r>
      <rPr>
        <sz val="10"/>
        <color rgb="FF000000"/>
        <rFont val="Arial Narrow"/>
        <family val="2"/>
      </rPr>
      <t xml:space="preserve"> by the end of Dec. 2026 district wide</t>
    </r>
  </si>
  <si>
    <r>
      <t>Organize Cluster level School Performance Meetings</t>
    </r>
    <r>
      <rPr>
        <sz val="10"/>
        <color rgb="FF000000"/>
        <rFont val="Arial Narrow"/>
        <family val="2"/>
      </rPr>
      <t xml:space="preserve"> by the end of Dec. 2026 district wide</t>
    </r>
  </si>
  <si>
    <r>
      <t>Strengthen school health programmes</t>
    </r>
    <r>
      <rPr>
        <sz val="10"/>
        <color rgb="FF000000"/>
        <rFont val="Arial Narrow"/>
        <family val="2"/>
      </rPr>
      <t xml:space="preserve"> by the end of Dec. 2026 District wide</t>
    </r>
  </si>
  <si>
    <r>
      <t>Promote healthy lifestyle awareness among the general population</t>
    </r>
    <r>
      <rPr>
        <sz val="10"/>
        <color rgb="FF000000"/>
        <rFont val="Arial Narrow"/>
        <family val="2"/>
      </rPr>
      <t xml:space="preserve"> by the end of Dec. 2026 District wide</t>
    </r>
  </si>
  <si>
    <r>
      <t>Increase uptake of Expanded Programme on Immunization (EPI) services through outreach and supportive supervision</t>
    </r>
    <r>
      <rPr>
        <sz val="10"/>
        <color rgb="FF000000"/>
        <rFont val="Arial Narrow"/>
        <family val="2"/>
      </rPr>
      <t xml:space="preserve"> by the end of Dec. 2026 district wide</t>
    </r>
  </si>
  <si>
    <r>
      <t>Undertake Mass Drug Administration against Onchocerciasis, Schistosomiasis, Intestinal worms and Yaws</t>
    </r>
    <r>
      <rPr>
        <sz val="10"/>
        <color rgb="FF000000"/>
        <rFont val="Arial Narrow"/>
        <family val="2"/>
      </rPr>
      <t xml:space="preserve"> by the end of Dec. 2026 district wide</t>
    </r>
  </si>
  <si>
    <r>
      <t>Expand screening programmes for selected non-communicable diseases|: hypertension, diabetes, sickle cell, and selected cancers</t>
    </r>
    <r>
      <rPr>
        <sz val="10"/>
        <color rgb="FF000000"/>
        <rFont val="Arial Narrow"/>
        <family val="2"/>
      </rPr>
      <t xml:space="preserve"> by the end of Dec. 2026 district wide</t>
    </r>
  </si>
  <si>
    <r>
      <t>Increase access to modern FP services through public education and regular supplies of FP commodities</t>
    </r>
    <r>
      <rPr>
        <sz val="10"/>
        <color rgb="FF000000"/>
        <rFont val="Arial Narrow"/>
        <family val="2"/>
      </rPr>
      <t xml:space="preserve"> by the end of Dec. 2026 district wide</t>
    </r>
  </si>
  <si>
    <r>
      <t>Reassess, Monitor, Educate and Facilitate the implementation of LEAP Activities</t>
    </r>
    <r>
      <rPr>
        <sz val="10"/>
        <color rgb="FF000000"/>
        <rFont val="Arial Narrow"/>
        <family val="2"/>
      </rPr>
      <t xml:space="preserve"> by the end of Dec. 2026 at selected communities</t>
    </r>
  </si>
  <si>
    <r>
      <t>Disbursement of Disability Common Fund to support in these areas; Health, Education, Assistive device, Start-Up Kits, Start-Capital, Apprenticeship training, Skill Training, Capacity building workshop and PWDs organizations</t>
    </r>
    <r>
      <rPr>
        <sz val="10"/>
        <color rgb="FF000000"/>
        <rFont val="Arial Narrow"/>
        <family val="2"/>
      </rPr>
      <t xml:space="preserve"> by the end of Dec. 2026 district wide </t>
    </r>
  </si>
  <si>
    <r>
      <t>Register, Enroll PWDs on NHIS and Monitor activities of PWDs</t>
    </r>
    <r>
      <rPr>
        <sz val="10"/>
        <color rgb="FF000000"/>
        <rFont val="Arial Narrow"/>
        <family val="2"/>
      </rPr>
      <t xml:space="preserve"> by the end of Dec. 2026 district wide</t>
    </r>
  </si>
  <si>
    <r>
      <t>Roll out of the Child Protection Tool Kits through community engagement and dialogue</t>
    </r>
    <r>
      <rPr>
        <sz val="10"/>
        <color rgb="FF000000"/>
        <rFont val="Arial Narrow"/>
        <family val="2"/>
      </rPr>
      <t xml:space="preserve"> by the end of Dec. 2026 at selected communities</t>
    </r>
  </si>
  <si>
    <r>
      <t>Register, Supervise and Monitor activities of Day Care Centres in the district</t>
    </r>
    <r>
      <rPr>
        <sz val="10"/>
        <color rgb="FF000000"/>
        <rFont val="Arial Narrow"/>
        <family val="2"/>
      </rPr>
      <t xml:space="preserve"> by the end of Dec. 2026 district wide</t>
    </r>
    <r>
      <rPr>
        <sz val="10"/>
        <color theme="1"/>
        <rFont val="Arial Narrow"/>
        <family val="2"/>
      </rPr>
      <t>.</t>
    </r>
  </si>
  <si>
    <r>
      <t>Organize sensitization on Teenage Pregnancy</t>
    </r>
    <r>
      <rPr>
        <sz val="10"/>
        <color rgb="FF000000"/>
        <rFont val="Arial Narrow"/>
        <family val="2"/>
      </rPr>
      <t xml:space="preserve"> by the end of Dec. 2026 at Selected Communities</t>
    </r>
  </si>
  <si>
    <r>
      <t xml:space="preserve">Organize sensitization on Sexual Harassment </t>
    </r>
    <r>
      <rPr>
        <sz val="10"/>
        <color rgb="FF000000"/>
        <rFont val="Arial Narrow"/>
        <family val="2"/>
      </rPr>
      <t>by the end of Dec. 2026 at Selected Communities and Radio discussions</t>
    </r>
  </si>
  <si>
    <r>
      <t>Celebrate World AIDS Day</t>
    </r>
    <r>
      <rPr>
        <sz val="10"/>
        <color rgb="FF000000"/>
        <rFont val="Arial Narrow"/>
        <family val="2"/>
      </rPr>
      <t xml:space="preserve"> by the end of Dec. 2026 at selected communities</t>
    </r>
  </si>
  <si>
    <r>
      <t>Intensify comprehensive education on HIV/AIDS and STIs, including reduction of stigmatization</t>
    </r>
    <r>
      <rPr>
        <sz val="10"/>
        <color rgb="FF000000"/>
        <rFont val="Arial Narrow"/>
        <family val="2"/>
      </rPr>
      <t xml:space="preserve"> by the end of Dec. 2026 district wide</t>
    </r>
  </si>
  <si>
    <r>
      <t>Intensify efforts to eliminate mother-to-child transmission of HIV (MTCTHIV)</t>
    </r>
    <r>
      <rPr>
        <sz val="10"/>
        <color rgb="FF000000"/>
        <rFont val="Arial Narrow"/>
        <family val="2"/>
      </rPr>
      <t xml:space="preserve"> by the end of Dec. 2026.</t>
    </r>
  </si>
  <si>
    <r>
      <t>Celebrate international day for the Girl Child</t>
    </r>
    <r>
      <rPr>
        <sz val="10"/>
        <color rgb="FF000000"/>
        <rFont val="Arial Narrow"/>
        <family val="2"/>
      </rPr>
      <t xml:space="preserve"> by the end of Dec. 2026 at selected communities</t>
    </r>
  </si>
  <si>
    <r>
      <t>Organize training on Women Empowerment and skill development</t>
    </r>
    <r>
      <rPr>
        <sz val="10"/>
        <color rgb="FF000000"/>
        <rFont val="Arial Narrow"/>
        <family val="2"/>
      </rPr>
      <t xml:space="preserve"> by the end of Dec. 2026  at selected communities</t>
    </r>
    <r>
      <rPr>
        <sz val="10"/>
        <color theme="1"/>
        <rFont val="Arial Narrow"/>
        <family val="2"/>
      </rPr>
      <t>.</t>
    </r>
  </si>
  <si>
    <r>
      <t>Organize sensitization on Menstrual Hygiene in schools and celebrate Menstrual Hygiene Day</t>
    </r>
    <r>
      <rPr>
        <sz val="10"/>
        <color rgb="FF000000"/>
        <rFont val="Arial Narrow"/>
        <family val="2"/>
      </rPr>
      <t xml:space="preserve"> by the end of Dec. 2026  at selected communities</t>
    </r>
    <r>
      <rPr>
        <sz val="10"/>
        <color theme="1"/>
        <rFont val="Arial Narrow"/>
        <family val="2"/>
      </rPr>
      <t>.</t>
    </r>
  </si>
  <si>
    <r>
      <t>Organize sensitization on gender-based violence in schools and communities</t>
    </r>
    <r>
      <rPr>
        <sz val="10"/>
        <color rgb="FF000000"/>
        <rFont val="Arial Narrow"/>
        <family val="2"/>
      </rPr>
      <t xml:space="preserve"> by the end of Dec. 2026  at selected communities</t>
    </r>
    <r>
      <rPr>
        <sz val="10"/>
        <color theme="1"/>
        <rFont val="Arial Narrow"/>
        <family val="2"/>
      </rPr>
      <t xml:space="preserve">. </t>
    </r>
  </si>
  <si>
    <r>
      <t>Procure sanitary tools</t>
    </r>
    <r>
      <rPr>
        <sz val="10"/>
        <color rgb="FF000000"/>
        <rFont val="Arial Narrow"/>
        <family val="2"/>
      </rPr>
      <t xml:space="preserve"> and equipment including veronica buckets for public schools and health centers by the end of Dec. 2026</t>
    </r>
    <r>
      <rPr>
        <sz val="10"/>
        <color theme="1"/>
        <rFont val="Arial Narrow"/>
        <family val="2"/>
      </rPr>
      <t>.</t>
    </r>
  </si>
  <si>
    <r>
      <t>Sanitation Improvement Package</t>
    </r>
    <r>
      <rPr>
        <sz val="10"/>
        <color rgb="FF000000"/>
        <rFont val="Arial Narrow"/>
        <family val="2"/>
      </rPr>
      <t xml:space="preserve"> by the end of Dec. 2026</t>
    </r>
    <r>
      <rPr>
        <sz val="10"/>
        <color theme="1"/>
        <rFont val="Arial Narrow"/>
        <family val="2"/>
      </rPr>
      <t>.</t>
    </r>
  </si>
  <si>
    <r>
      <t>Organize Health screening of food and drink vendors</t>
    </r>
    <r>
      <rPr>
        <sz val="10"/>
        <color rgb="FF000000"/>
        <rFont val="Arial Narrow"/>
        <family val="2"/>
      </rPr>
      <t xml:space="preserve"> by the end of Dec. 2026</t>
    </r>
    <r>
      <rPr>
        <sz val="10"/>
        <color theme="1"/>
        <rFont val="Arial Narrow"/>
        <family val="2"/>
      </rPr>
      <t>.</t>
    </r>
  </si>
  <si>
    <r>
      <t>Undertake District wide fumigation exercise</t>
    </r>
    <r>
      <rPr>
        <sz val="10"/>
        <color rgb="FF000000"/>
        <rFont val="Arial Narrow"/>
        <family val="2"/>
      </rPr>
      <t xml:space="preserve"> by the end of Dec. 2026 distrirct wide </t>
    </r>
  </si>
  <si>
    <r>
      <t>Support implementation of community Led Total Sanitation</t>
    </r>
    <r>
      <rPr>
        <sz val="10"/>
        <color rgb="FF000000"/>
        <rFont val="Arial Narrow"/>
        <family val="2"/>
      </rPr>
      <t xml:space="preserve"> by the end of Dec. 2026 district wide</t>
    </r>
  </si>
  <si>
    <r>
      <t>Conduct sensitization on WASH activities</t>
    </r>
    <r>
      <rPr>
        <sz val="10"/>
        <color rgb="FF000000"/>
        <rFont val="Arial Narrow"/>
        <family val="2"/>
      </rPr>
      <t xml:space="preserve"> by the end of Dec. 2026 district wide</t>
    </r>
  </si>
  <si>
    <r>
      <t>Organise National Sanitation Day</t>
    </r>
    <r>
      <rPr>
        <sz val="10"/>
        <color rgb="FF000000"/>
        <rFont val="Arial Narrow"/>
        <family val="2"/>
      </rPr>
      <t xml:space="preserve"> by the end of Dec. 2026 district wide</t>
    </r>
  </si>
  <si>
    <r>
      <t>Procure 10No. refuse containers</t>
    </r>
    <r>
      <rPr>
        <sz val="10"/>
        <color rgb="FF000000"/>
        <rFont val="Arial Narrow"/>
        <family val="2"/>
      </rPr>
      <t xml:space="preserve"> by the end of Dec. 2026 district wide</t>
    </r>
  </si>
  <si>
    <r>
      <t>Regularly dislodge all institution and public toilets</t>
    </r>
    <r>
      <rPr>
        <sz val="10"/>
        <color rgb="FF000000"/>
        <rFont val="Arial Narrow"/>
        <family val="2"/>
      </rPr>
      <t xml:space="preserve"> by the end of Dec. 2026 district wide </t>
    </r>
  </si>
  <si>
    <r>
      <t>Public awareness on Good Environment, Sanitation Practices, and Clean-up exercise</t>
    </r>
    <r>
      <rPr>
        <sz val="10"/>
        <color rgb="FF000000"/>
        <rFont val="Arial Narrow"/>
        <family val="2"/>
      </rPr>
      <t xml:space="preserve"> by the end of Dec. 2026 district wide</t>
    </r>
  </si>
  <si>
    <r>
      <t xml:space="preserve">Establish 5No.  Registration Centers for Birth and Death Registry by the end of Dec. 2026 at Pankese, Amuana Praso, Akoase, Afosu, Nkwateng </t>
    </r>
    <r>
      <rPr>
        <sz val="10"/>
        <color theme="1"/>
        <rFont val="Arial Narrow"/>
        <family val="2"/>
      </rPr>
      <t>.</t>
    </r>
  </si>
  <si>
    <r>
      <t>Organize monthly technical &amp; spatial planning committee meeting by the end of Dec. 2026</t>
    </r>
    <r>
      <rPr>
        <sz val="10"/>
        <color theme="1"/>
        <rFont val="Arial Narrow"/>
        <family val="2"/>
      </rPr>
      <t>.</t>
    </r>
  </si>
  <si>
    <r>
      <t>Revision of 2 sector plans for communities by the end of Dec. 2026 at Ntronang &amp; Abirem</t>
    </r>
    <r>
      <rPr>
        <sz val="10"/>
        <color theme="1"/>
        <rFont val="Arial Narrow"/>
        <family val="2"/>
      </rPr>
      <t>.</t>
    </r>
  </si>
  <si>
    <r>
      <t>Facilitate the documentation of assembly’s lands by the end of Dec. 2026 district wide</t>
    </r>
    <r>
      <rPr>
        <sz val="10"/>
        <color theme="1"/>
        <rFont val="Arial Narrow"/>
        <family val="2"/>
      </rPr>
      <t>.</t>
    </r>
  </si>
  <si>
    <r>
      <t>Conduct monthly site inspection for the processing of development application for permitting by the end of Dec. 2026 district wide</t>
    </r>
    <r>
      <rPr>
        <sz val="10"/>
        <color theme="1"/>
        <rFont val="Arial Narrow"/>
        <family val="2"/>
      </rPr>
      <t>.</t>
    </r>
  </si>
  <si>
    <r>
      <t>Landscaping and planting of ornamental plants to beautify the environment by the end of Dec. 2026 at selected communities</t>
    </r>
    <r>
      <rPr>
        <sz val="10"/>
        <color theme="1"/>
        <rFont val="Arial Narrow"/>
        <family val="2"/>
      </rPr>
      <t>.</t>
    </r>
  </si>
  <si>
    <r>
      <t>Development of parks and garden by the end of Dec. 2026 district wide</t>
    </r>
    <r>
      <rPr>
        <sz val="10"/>
        <color theme="1"/>
        <rFont val="Arial Narrow"/>
        <family val="2"/>
      </rPr>
      <t>.</t>
    </r>
  </si>
  <si>
    <r>
      <t xml:space="preserve">Compensate and acquire Title deeds for Assembly lands by the end of Dec. 2026 district wide </t>
    </r>
    <r>
      <rPr>
        <sz val="10"/>
        <color theme="1"/>
        <rFont val="Arial Narrow"/>
        <family val="2"/>
      </rPr>
      <t>.</t>
    </r>
  </si>
  <si>
    <r>
      <t>District Roads Infrastructure Programme (DRIP) by the end of Dec. 2026 district wide</t>
    </r>
    <r>
      <rPr>
        <sz val="10"/>
        <color theme="1"/>
        <rFont val="Arial Narrow"/>
        <family val="2"/>
      </rPr>
      <t>.</t>
    </r>
  </si>
  <si>
    <r>
      <t>Reshaping of feeder roads by the end of Dec. 2026 Praso,Ntronang, Afukruwa, Aponaponso, Bramkrom, Oboyeduro, Tanokrom, Mampoba, Oforikrom, Tweapease, Hweakwae, Kuntenase</t>
    </r>
    <r>
      <rPr>
        <sz val="10"/>
        <color theme="1"/>
        <rFont val="Arial Narrow"/>
        <family val="2"/>
      </rPr>
      <t>.</t>
    </r>
  </si>
  <si>
    <r>
      <t>MPs  Supported projects by the end of Dec. 2026 district wide</t>
    </r>
    <r>
      <rPr>
        <sz val="10"/>
        <color theme="1"/>
        <rFont val="Arial Narrow"/>
        <family val="2"/>
      </rPr>
      <t>.</t>
    </r>
  </si>
  <si>
    <r>
      <t>Repair of Assembly offices, residential accommodations and equipment (O&amp;M) by the end of Dec. 2026 district wide</t>
    </r>
    <r>
      <rPr>
        <sz val="10"/>
        <color theme="1"/>
        <rFont val="Arial Narrow"/>
        <family val="2"/>
      </rPr>
      <t>.</t>
    </r>
  </si>
  <si>
    <r>
      <t>Construction of community hostels for artisans</t>
    </r>
    <r>
      <rPr>
        <sz val="10"/>
        <color rgb="FF000000"/>
        <rFont val="Arial Narrow"/>
        <family val="2"/>
      </rPr>
      <t xml:space="preserve"> by the end of Dec. 2026.</t>
    </r>
  </si>
  <si>
    <r>
      <t>Organize Public education on disaster prevention-(flooding, rain/windstorm, epidemics, erosion and land degradation)</t>
    </r>
    <r>
      <rPr>
        <sz val="10"/>
        <color rgb="FF000000"/>
        <rFont val="Arial Narrow"/>
        <family val="2"/>
      </rPr>
      <t xml:space="preserve"> by the end of Dec. 2026 district wide.</t>
    </r>
  </si>
  <si>
    <r>
      <t>Organise education on domestic/bush fires campaign</t>
    </r>
    <r>
      <rPr>
        <sz val="10"/>
        <color rgb="FF000000"/>
        <rFont val="Arial Narrow"/>
        <family val="2"/>
      </rPr>
      <t xml:space="preserve"> by the end of Dec. 2026 district wide.</t>
    </r>
  </si>
  <si>
    <r>
      <t>Assessment and registration of disaster incidents and victims</t>
    </r>
    <r>
      <rPr>
        <sz val="10"/>
        <color rgb="FF000000"/>
        <rFont val="Arial Narrow"/>
        <family val="2"/>
      </rPr>
      <t xml:space="preserve"> by the end of Dec. 2026 district wide.</t>
    </r>
  </si>
  <si>
    <r>
      <t>Distribution of relief items to disaster victims</t>
    </r>
    <r>
      <rPr>
        <sz val="10"/>
        <color rgb="FF000000"/>
        <rFont val="Arial Narrow"/>
        <family val="2"/>
      </rPr>
      <t xml:space="preserve"> by the end of Dec. 2026 district wide.</t>
    </r>
  </si>
  <si>
    <r>
      <t>Visitation and sensitization of Disaster Volunteer Group in communities (DVGs)</t>
    </r>
    <r>
      <rPr>
        <sz val="10"/>
        <color rgb="FF000000"/>
        <rFont val="Arial Narrow"/>
        <family val="2"/>
      </rPr>
      <t xml:space="preserve"> by the end of Dec. 2026 district wide.</t>
    </r>
  </si>
  <si>
    <r>
      <t>Organize quarterly District Disaster Management Committee Meetings</t>
    </r>
    <r>
      <rPr>
        <sz val="10"/>
        <color rgb="FF000000"/>
        <rFont val="Arial Narrow"/>
        <family val="2"/>
      </rPr>
      <t xml:space="preserve"> by the end of Dec. 2026 district wide.</t>
    </r>
  </si>
  <si>
    <r>
      <t>Celebration of international disaster day</t>
    </r>
    <r>
      <rPr>
        <sz val="10"/>
        <color rgb="FF000000"/>
        <rFont val="Arial Narrow"/>
        <family val="2"/>
      </rPr>
      <t xml:space="preserve"> by the end of Dec. 2026.</t>
    </r>
  </si>
  <si>
    <r>
      <t>Prepare Disaster Management Plan (2026-2029)</t>
    </r>
    <r>
      <rPr>
        <sz val="10"/>
        <color rgb="FF000000"/>
        <rFont val="Arial Narrow"/>
        <family val="2"/>
      </rPr>
      <t xml:space="preserve"> by the end of Dec. 2026 district wide.</t>
    </r>
  </si>
  <si>
    <r>
      <t>Conduct 2 patrols to inspect and educate filling station operators on safety and regulatory compliance</t>
    </r>
    <r>
      <rPr>
        <sz val="10"/>
        <color rgb="FF000000"/>
        <rFont val="Arial Narrow"/>
        <family val="2"/>
      </rPr>
      <t xml:space="preserve"> by the end of Dec. 2026 district wide.</t>
    </r>
  </si>
  <si>
    <r>
      <t>Organize Green Ghana Day</t>
    </r>
    <r>
      <rPr>
        <sz val="10"/>
        <color rgb="FF000000"/>
        <rFont val="Arial Narrow"/>
        <family val="2"/>
      </rPr>
      <t xml:space="preserve"> by the end of Dec. 2026 district wide.</t>
    </r>
  </si>
  <si>
    <r>
      <t>Conduct inspections and provide education at mining sites</t>
    </r>
    <r>
      <rPr>
        <sz val="10"/>
        <color rgb="FF000000"/>
        <rFont val="Arial Narrow"/>
        <family val="2"/>
      </rPr>
      <t xml:space="preserve"> by the end of Dec. 2026 district wide.</t>
    </r>
  </si>
  <si>
    <t>Legal requirement. Motivation and performance on the job</t>
  </si>
  <si>
    <t>To strategically plan and make decisions for implementation</t>
  </si>
  <si>
    <t>To review strategic plans and decisions made at the management level.</t>
  </si>
  <si>
    <t>to ensure community participation in decision making and implementation</t>
  </si>
  <si>
    <t>To enhance the capacity of local government officials, DCEs AND Assembly members.</t>
  </si>
  <si>
    <t>T ensure grassroot participation in development</t>
  </si>
  <si>
    <t>To increase revenue mobilization</t>
  </si>
  <si>
    <t>To support staff productivity and efficiency</t>
  </si>
  <si>
    <t>To enable officers efficiently cover vast areas, conduct field visits, and respond promptly to emergencies</t>
  </si>
  <si>
    <t>To enables employees work more efficiently, complete tasks accurately, and meet deadlines.</t>
  </si>
  <si>
    <t>To harmonize development efforts among departments &amp; stakeholders</t>
  </si>
  <si>
    <t>To ensure transparency and accountability to stakeholders</t>
  </si>
  <si>
    <t>To foster partnership among government agencies, NGOs and private sector</t>
  </si>
  <si>
    <t>To assess project implementation against set goals and target.</t>
  </si>
  <si>
    <t>To identify key activities and targets and allocate resources for the year</t>
  </si>
  <si>
    <t>to promote openness in the governance and project implementation</t>
  </si>
  <si>
    <t xml:space="preserve">To strenghthen efforts to prevent and combat corruption </t>
  </si>
  <si>
    <t>To evaluate progress against  set targets and indicators</t>
  </si>
  <si>
    <t>To allocate resources to priority areas and projects</t>
  </si>
  <si>
    <t>to ensure the district collects legetimate  revenue</t>
  </si>
  <si>
    <t>to identify startegies to increase local revenue</t>
  </si>
  <si>
    <t>to ensure data is cuurent and realiable</t>
  </si>
  <si>
    <t>to truck price trend and fluctuations</t>
  </si>
  <si>
    <t>to support planning and and policy with accurate  data</t>
  </si>
  <si>
    <t>to gather first hand information and engage communities</t>
  </si>
  <si>
    <t>To improve staff and stakeholder skills</t>
  </si>
  <si>
    <t>to enhance the revenue mobilization skills</t>
  </si>
  <si>
    <t>To enhance skills and productivity</t>
  </si>
  <si>
    <t>To enhance security  and protection</t>
  </si>
  <si>
    <t>To promote women's and children's awareness.</t>
  </si>
  <si>
    <t>To enhance the efficiency and effectiveness of these critical services, allowing them to better serve the public</t>
  </si>
  <si>
    <t>To safeguard passengers and pedestrians</t>
  </si>
  <si>
    <t>To enhance professionalism among drivers and operators</t>
  </si>
  <si>
    <t>To facilitate child-centered interactive learning and collaborative activities in Kindergarten classrooms</t>
  </si>
  <si>
    <t>To help accommodate a larger number of pupils, reduce overcrowding and promote a more effective learning environment</t>
  </si>
  <si>
    <t>To enhance teacher productivity and job satisfaction</t>
  </si>
  <si>
    <t>To bring healthcare services closer to communities, especially women and vulnerable groups</t>
  </si>
  <si>
    <t>To providing on-site accommodation for healthcare workers to enhance job satisfaction and reduce turnover rates. 
.</t>
  </si>
  <si>
    <t>To inform communities about transmission and prevention methods</t>
  </si>
  <si>
    <t>To provide HIV testing and treatment to pregnant women and guide mothers on safe feeding options</t>
  </si>
  <si>
    <t>To promote education, health and righs.</t>
  </si>
  <si>
    <t>to equip women with income-generating skills.</t>
  </si>
  <si>
    <t>To inform girls and women about proper hygiene practices</t>
  </si>
  <si>
    <t>To educate communities about GBV impacts</t>
  </si>
  <si>
    <t>To create jobs and stimulate local economic activity, contributing to Local Economic  Development (LED).</t>
  </si>
  <si>
    <t>To improve health care, education and overall living standards for rural residents</t>
  </si>
  <si>
    <t>To reduce crime rates, improve pedestrian safety, and enhance overall security in public areas.</t>
  </si>
  <si>
    <t>To facilitate connections and partnerships</t>
  </si>
  <si>
    <t>to highlight investment and growth prospects</t>
  </si>
  <si>
    <t>To mitigate challenges nad threats</t>
  </si>
  <si>
    <t>To identify and sieze opportunities</t>
  </si>
  <si>
    <t>To secure funding for growth by SMEs</t>
  </si>
  <si>
    <t>To provide a recognized certification, enhancing employability and skills development</t>
  </si>
  <si>
    <t>To provide essential tools and materials to launch businesses</t>
  </si>
  <si>
    <t>To  support the work of artisans, enhance artisans productivity and promote local craftsmanship</t>
  </si>
  <si>
    <t>To boost LED and showcase the district's natural beauty</t>
  </si>
  <si>
    <t xml:space="preserve">To support economic development, empower communities, </t>
  </si>
  <si>
    <t>To ensure co-operatives societies operate efficiently, effectively and in the best interest of their members, promoting financial stability and trust</t>
  </si>
  <si>
    <t>To ensure projects are on track, identifies challenges and inform future decisions.</t>
  </si>
  <si>
    <t xml:space="preserve">to ensure transparency, accountability, and democratic governance </t>
  </si>
  <si>
    <t>To support economic development, empower communities.</t>
  </si>
  <si>
    <t>To enhance food security, increase productivity and promote economic growth</t>
  </si>
  <si>
    <t>To reduce risk of property loss, promotes safety and protects lives and live</t>
  </si>
  <si>
    <t>To track and account for assets</t>
  </si>
  <si>
    <t>To support disaster victims</t>
  </si>
  <si>
    <t>To promote awareness on disaster occurrence</t>
  </si>
  <si>
    <t>To build community resilience, enhance disaster preparedness, and promote collective action for safer, more responsive communities.</t>
  </si>
  <si>
    <t>To ensures coordinated disaster response, facilitate information sharing, and strengthens community resilience through regular stakeholder engagement and planning.</t>
  </si>
  <si>
    <t>To ensures proactive risk management, outlines response strategies, and enhances community preparedness, ultimately saving lives and reducing disaster impact.</t>
  </si>
  <si>
    <t>To enhances public safety, prevents accidents, and ensure compliance with regulations, protecting lives and the environment.</t>
  </si>
  <si>
    <t>To promote environmental sustainability, supports livelihoods, and contributes to climate change mitigation through reforestation efforts.</t>
  </si>
  <si>
    <t>To Promote environmental conservation, enhance green spaces, and foster community engagement in sustainability efforts, contributing to a healthier environment.</t>
  </si>
  <si>
    <t>To protects workers' health and safety, prevents environmental degradation, and ensures compliance with regulations, mitigating risks associated with mining activities.</t>
  </si>
  <si>
    <t>To enhance agricultural productivity, promotes innovation, and improves livelihoods through knowledge sharing, resource mobilization, and coordinated efforts.</t>
  </si>
  <si>
    <t>To enhance food security, promote environmental sustainability, and support farmers' resilience to climate change impacts, ensuring long-term agricultural productivity.</t>
  </si>
  <si>
    <t>To enhance farmer organization, empower rural communities, and improve access to resources, markets, and services, boosting agricultural productivity and income.</t>
  </si>
  <si>
    <t>Increase adoption of improved practices, enhance productivity, and promote sustainable agriculture, improving livelihoods and food security through science-backed solutions.</t>
  </si>
  <si>
    <t>To Increases crop productivity, enhance food security, and improve farmers' income through better harvests, contributing to economic growth and poverty reduction.</t>
  </si>
  <si>
    <t>To protect human health, safeguard the environment, and ensure sustainable agriculture practices, minimizing risks associated with chemical use.</t>
  </si>
  <si>
    <t>To protect crops, reduce yield losses, and ensure food availability, supporting livelihoods and nutrition through effective pest management.</t>
  </si>
  <si>
    <t>To enhance knowledge, build resilience, and promote proactive management, reducing crop losses and improving food security through informed stakeholders.</t>
  </si>
  <si>
    <t>To reduce food waste, improve food security, and increase farmers' income by minimizing losses, ensuring more produce reaches markets.</t>
  </si>
  <si>
    <t>To Ensures fair compensation, promote employee welfare, and foster a positive work environment, driving productivity and job satisfaction.</t>
  </si>
  <si>
    <t>To enhance green spaces, promote environmental sustainability, and improve community well-being through recreation and beautification.</t>
  </si>
  <si>
    <t>To Secure land ownership, protect community interests, and facilitates development through formalized land acquisition processes.</t>
  </si>
  <si>
    <t>To empower communities, promote ownership, and enhance development through collaborative, sustainable initiatives that address local needs.</t>
  </si>
  <si>
    <t>To ensure operational efficiency, prolong asset lifespan, and support effective service delivery through proper maintenance and management.</t>
  </si>
  <si>
    <t>To enhance decentralization, promote local governance, and fosters community engagement through informed decision-making and planning.</t>
  </si>
  <si>
    <t>To Improve working conditions, boosts productivity, and ensures a safe, conducive environment for staff and stakeholders.</t>
  </si>
  <si>
    <t>To enhance coordination, ensure effective implementation, and promotes seamless delivery of services through strengthened support systems.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</si>
</sst>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_);_(* \(#,##0.00\);_(* &quot;-&quot;??_);_(@_)"/>
  </numFmts>
  <fonts count="28">
    <font>
      <sz val="11"/>
      <color theme="1"/>
      <name val="Aptos Narrow"/>
      <charset val="134"/>
      <scheme val="minor"/>
    </font>
    <font>
      <b/>
      <sz val="11"/>
      <color theme="1"/>
      <name val="Aptos Narrow"/>
      <charset val="134"/>
      <scheme val="minor"/>
    </font>
    <font>
      <b/>
      <sz val="9"/>
      <color theme="1"/>
      <name val="Aptos Narrow"/>
      <charset val="134"/>
      <scheme val="minor"/>
    </font>
    <font>
      <b/>
      <sz val="11"/>
      <color theme="1"/>
      <name val="Arial Narrow"/>
      <family val="2"/>
    </font>
    <font>
      <sz val="11"/>
      <color theme="1"/>
      <name val="Arial Narrow"/>
      <family val="2"/>
    </font>
    <font>
      <sz val="10"/>
      <color rgb="FF000000"/>
      <name val="Arial"/>
      <family val="2"/>
    </font>
    <font>
      <b/>
      <sz val="10"/>
      <color rgb="FF000000"/>
      <name val="Arial"/>
      <family val="2"/>
    </font>
    <font>
      <sz val="10"/>
      <color theme="1"/>
      <name val="Arial"/>
      <family val="2"/>
    </font>
    <font>
      <b/>
      <sz val="10"/>
      <color theme="1"/>
      <name val="Arial"/>
      <family val="2"/>
    </font>
    <font>
      <b/>
      <sz val="10"/>
      <color indexed="8"/>
      <name val="Arial"/>
      <family val="2"/>
    </font>
    <font>
      <b/>
      <sz val="10"/>
      <name val="Arial"/>
      <family val="2"/>
    </font>
    <font>
      <sz val="10"/>
      <name val="Arial"/>
      <family val="2"/>
    </font>
    <font>
      <sz val="12"/>
      <color rgb="FF000000"/>
      <name val="Arial"/>
      <family val="2"/>
    </font>
    <font>
      <sz val="10"/>
      <color rgb="FF0C0C0C"/>
      <name val="Arial"/>
      <family val="2"/>
    </font>
    <font>
      <sz val="11"/>
      <color rgb="FFFF0000"/>
      <name val="Aptos Narrow"/>
      <charset val="134"/>
      <scheme val="minor"/>
    </font>
    <font>
      <sz val="11"/>
      <color theme="1"/>
      <name val="Aptos Narrow"/>
      <charset val="134"/>
      <scheme val="minor"/>
    </font>
    <font>
      <b/>
      <sz val="10"/>
      <color theme="1"/>
      <name val="Arial Narrow"/>
      <family val="2"/>
    </font>
    <font>
      <sz val="10"/>
      <color theme="1"/>
      <name val="Arial Narrow"/>
      <family val="2"/>
    </font>
    <font>
      <b/>
      <sz val="10"/>
      <color rgb="FF000000"/>
      <name val="Arial Narrow"/>
      <family val="2"/>
    </font>
    <font>
      <sz val="10"/>
      <color rgb="FF000000"/>
      <name val="Arial Narrow"/>
      <family val="2"/>
    </font>
    <font>
      <b/>
      <sz val="10"/>
      <name val="Arial Narrow"/>
      <family val="2"/>
    </font>
    <font>
      <sz val="10"/>
      <name val="Arial Narrow"/>
      <family val="2"/>
    </font>
    <font>
      <b/>
      <sz val="10"/>
      <color indexed="8"/>
      <name val="Arial Narrow"/>
      <family val="2"/>
    </font>
    <font>
      <sz val="12"/>
      <color rgb="FF000000"/>
      <name val="Arial Narrow"/>
      <family val="2"/>
    </font>
    <font>
      <sz val="10"/>
      <color rgb="FF0C0C0C"/>
      <name val="Arial Narrow"/>
      <family val="2"/>
    </font>
    <font>
      <b/>
      <sz val="11"/>
      <color rgb="FF000000"/>
      <name val="Arial Narrow"/>
      <family val="2"/>
    </font>
    <font>
      <b/>
      <sz val="11"/>
      <name val="Arial Narrow"/>
      <family val="2"/>
    </font>
    <font>
      <sz val="11"/>
      <name val="Arial Narrow"/>
      <family val="2"/>
    </font>
  </fonts>
  <fills count="7">
    <fill>
      <patternFill patternType="none"/>
    </fill>
    <fill>
      <patternFill patternType="gray125"/>
    </fill>
    <fill>
      <patternFill patternType="solid">
        <fgColor rgb="FFFFFF00"/>
        <bgColor indexed="64"/>
      </patternFill>
    </fill>
    <fill>
      <patternFill patternType="solid">
        <fgColor theme="9"/>
        <bgColor indexed="64"/>
      </patternFill>
    </fill>
    <fill>
      <patternFill patternType="solid">
        <fgColor rgb="FF92D050"/>
        <bgColor indexed="64"/>
      </patternFill>
    </fill>
    <fill>
      <patternFill patternType="solid">
        <fgColor theme="0"/>
        <bgColor indexed="64"/>
      </patternFill>
    </fill>
    <fill>
      <patternFill patternType="solid">
        <fgColor rgb="FF00B05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164" fontId="15" fillId="0" borderId="0" applyFont="0" applyFill="0" applyBorder="0" applyAlignment="0" applyProtection="0"/>
  </cellStyleXfs>
  <cellXfs count="246">
    <xf numFmtId="0" fontId="0" fillId="0" borderId="0" xfId="0"/>
    <xf numFmtId="164" fontId="0" fillId="0" borderId="0" xfId="1" applyFont="1"/>
    <xf numFmtId="0" fontId="1" fillId="0" borderId="0" xfId="0" applyFont="1"/>
    <xf numFmtId="164" fontId="1" fillId="0" borderId="0" xfId="1" applyFont="1"/>
    <xf numFmtId="164" fontId="0" fillId="0" borderId="1" xfId="1" applyFont="1" applyBorder="1"/>
    <xf numFmtId="0" fontId="1" fillId="0" borderId="1" xfId="0" applyFont="1" applyBorder="1"/>
    <xf numFmtId="164" fontId="1" fillId="0" borderId="1" xfId="1" applyFont="1" applyBorder="1"/>
    <xf numFmtId="0" fontId="0" fillId="0" borderId="1" xfId="0" applyBorder="1"/>
    <xf numFmtId="0" fontId="1" fillId="0" borderId="1" xfId="0" applyFont="1" applyBorder="1" applyAlignment="1">
      <alignment horizontal="center"/>
    </xf>
    <xf numFmtId="164" fontId="1" fillId="0" borderId="1" xfId="1" applyFont="1" applyBorder="1" applyAlignment="1">
      <alignment horizontal="center"/>
    </xf>
    <xf numFmtId="164" fontId="1" fillId="0" borderId="0" xfId="0" applyNumberFormat="1" applyFont="1"/>
    <xf numFmtId="164" fontId="2" fillId="0" borderId="1" xfId="1" applyFont="1" applyBorder="1"/>
    <xf numFmtId="164" fontId="0" fillId="0" borderId="0" xfId="0" applyNumberFormat="1"/>
    <xf numFmtId="4" fontId="0" fillId="0" borderId="0" xfId="0" applyNumberFormat="1"/>
    <xf numFmtId="9" fontId="0" fillId="0" borderId="1" xfId="0" applyNumberFormat="1" applyBorder="1"/>
    <xf numFmtId="164" fontId="0" fillId="2" borderId="1" xfId="1" applyFont="1" applyFill="1" applyBorder="1"/>
    <xf numFmtId="0" fontId="1" fillId="0" borderId="0" xfId="0" applyFont="1" applyAlignment="1">
      <alignment horizontal="center"/>
    </xf>
    <xf numFmtId="0" fontId="0" fillId="0" borderId="1" xfId="0" applyFont="1" applyBorder="1"/>
    <xf numFmtId="164" fontId="1" fillId="2" borderId="1" xfId="1" applyFont="1" applyFill="1" applyBorder="1"/>
    <xf numFmtId="0" fontId="0" fillId="0" borderId="0" xfId="0" applyFont="1"/>
    <xf numFmtId="164" fontId="1" fillId="0" borderId="0" xfId="1" applyFont="1" applyFill="1" applyBorder="1"/>
    <xf numFmtId="164" fontId="1" fillId="0" borderId="0" xfId="1" applyFont="1" applyAlignment="1">
      <alignment horizontal="center"/>
    </xf>
    <xf numFmtId="164" fontId="2" fillId="0" borderId="0" xfId="1" applyFont="1"/>
    <xf numFmtId="0" fontId="3" fillId="0" borderId="0" xfId="0" applyFont="1"/>
    <xf numFmtId="0" fontId="4" fillId="3" borderId="1" xfId="0" applyFont="1" applyFill="1" applyBorder="1"/>
    <xf numFmtId="164" fontId="5" fillId="4" borderId="1" xfId="1" applyFont="1" applyFill="1" applyBorder="1" applyAlignment="1">
      <alignment horizontal="left" wrapText="1"/>
    </xf>
    <xf numFmtId="164" fontId="5" fillId="4" borderId="1" xfId="1" applyFont="1" applyFill="1" applyBorder="1" applyAlignment="1">
      <alignment wrapText="1"/>
    </xf>
    <xf numFmtId="164" fontId="6" fillId="4" borderId="1" xfId="1" applyFont="1" applyFill="1" applyBorder="1" applyAlignment="1">
      <alignment wrapText="1"/>
    </xf>
    <xf numFmtId="164" fontId="6" fillId="4" borderId="1" xfId="1" applyFont="1" applyFill="1" applyBorder="1" applyAlignment="1">
      <alignment horizontal="left" wrapText="1"/>
    </xf>
    <xf numFmtId="164" fontId="6" fillId="4" borderId="2" xfId="1" applyFont="1" applyFill="1" applyBorder="1" applyAlignment="1">
      <alignment horizontal="center" wrapText="1"/>
    </xf>
    <xf numFmtId="164" fontId="4" fillId="3" borderId="1" xfId="0" applyNumberFormat="1" applyFont="1" applyFill="1" applyBorder="1"/>
    <xf numFmtId="164" fontId="7" fillId="3" borderId="1" xfId="1" applyFont="1" applyFill="1" applyBorder="1" applyAlignment="1">
      <alignment wrapText="1"/>
    </xf>
    <xf numFmtId="164" fontId="5" fillId="3" borderId="1" xfId="1" applyFont="1" applyFill="1" applyBorder="1" applyAlignment="1">
      <alignment wrapText="1"/>
    </xf>
    <xf numFmtId="164" fontId="6" fillId="3" borderId="1" xfId="1" applyFont="1" applyFill="1" applyBorder="1" applyAlignment="1">
      <alignment wrapText="1"/>
    </xf>
    <xf numFmtId="164" fontId="5" fillId="3" borderId="1" xfId="1" applyFont="1" applyFill="1" applyBorder="1" applyAlignment="1">
      <alignment horizontal="left" wrapText="1"/>
    </xf>
    <xf numFmtId="164" fontId="6" fillId="3" borderId="2" xfId="1" applyFont="1" applyFill="1" applyBorder="1" applyAlignment="1">
      <alignment horizontal="center" wrapText="1"/>
    </xf>
    <xf numFmtId="164" fontId="7" fillId="0" borderId="1" xfId="1" applyFont="1" applyFill="1" applyBorder="1" applyAlignment="1">
      <alignment wrapText="1"/>
    </xf>
    <xf numFmtId="164" fontId="8" fillId="0" borderId="1" xfId="1" applyFont="1" applyFill="1" applyBorder="1" applyAlignment="1">
      <alignment wrapText="1"/>
    </xf>
    <xf numFmtId="164" fontId="7" fillId="0" borderId="1" xfId="1" applyFont="1" applyFill="1" applyBorder="1" applyAlignment="1">
      <alignment horizontal="left" wrapText="1"/>
    </xf>
    <xf numFmtId="164" fontId="8" fillId="0" borderId="2" xfId="1" applyFont="1" applyFill="1" applyBorder="1" applyAlignment="1">
      <alignment horizontal="center" wrapText="1"/>
    </xf>
    <xf numFmtId="0" fontId="5" fillId="4" borderId="1" xfId="0" applyFont="1" applyFill="1" applyBorder="1" applyAlignment="1">
      <alignment vertical="center" wrapText="1"/>
    </xf>
    <xf numFmtId="0" fontId="5" fillId="4" borderId="1" xfId="0" applyFont="1" applyFill="1" applyBorder="1" applyAlignment="1">
      <alignment wrapText="1"/>
    </xf>
    <xf numFmtId="0" fontId="7" fillId="4" borderId="1" xfId="0" applyFont="1" applyFill="1" applyBorder="1" applyAlignment="1">
      <alignment vertical="center" wrapText="1"/>
    </xf>
    <xf numFmtId="164" fontId="9" fillId="5" borderId="1" xfId="1" applyFont="1" applyFill="1" applyBorder="1" applyAlignment="1">
      <alignment wrapText="1"/>
    </xf>
    <xf numFmtId="164" fontId="6" fillId="5" borderId="1" xfId="1" applyFont="1" applyFill="1" applyBorder="1" applyAlignment="1">
      <alignment wrapText="1"/>
    </xf>
    <xf numFmtId="164" fontId="5" fillId="5" borderId="1" xfId="1" applyFont="1" applyFill="1" applyBorder="1" applyAlignment="1">
      <alignment wrapText="1"/>
    </xf>
    <xf numFmtId="164" fontId="5" fillId="5" borderId="2" xfId="1" applyFont="1" applyFill="1" applyBorder="1" applyAlignment="1">
      <alignment wrapText="1"/>
    </xf>
    <xf numFmtId="164" fontId="6" fillId="5" borderId="1" xfId="1" applyFont="1" applyFill="1" applyBorder="1" applyAlignment="1">
      <alignment horizontal="left" wrapText="1"/>
    </xf>
    <xf numFmtId="164" fontId="10" fillId="5" borderId="1" xfId="1" applyFont="1" applyFill="1" applyBorder="1" applyAlignment="1">
      <alignment wrapText="1"/>
    </xf>
    <xf numFmtId="164" fontId="10" fillId="5" borderId="1" xfId="1" applyFont="1" applyFill="1" applyBorder="1" applyAlignment="1">
      <alignment horizontal="left" wrapText="1"/>
    </xf>
    <xf numFmtId="164" fontId="10" fillId="5" borderId="2" xfId="1" applyFont="1" applyFill="1" applyBorder="1" applyAlignment="1">
      <alignment horizontal="center" wrapText="1"/>
    </xf>
    <xf numFmtId="0" fontId="5" fillId="3" borderId="1" xfId="0" applyFont="1" applyFill="1" applyBorder="1" applyAlignment="1">
      <alignment vertical="center" wrapText="1"/>
    </xf>
    <xf numFmtId="164" fontId="11" fillId="3" borderId="1" xfId="1" applyFont="1" applyFill="1" applyBorder="1" applyAlignment="1">
      <alignment wrapText="1"/>
    </xf>
    <xf numFmtId="164" fontId="10" fillId="3" borderId="1" xfId="1" applyFont="1" applyFill="1" applyBorder="1" applyAlignment="1">
      <alignment wrapText="1"/>
    </xf>
    <xf numFmtId="164" fontId="11" fillId="3" borderId="1" xfId="1" applyFont="1" applyFill="1" applyBorder="1" applyAlignment="1">
      <alignment horizontal="left" wrapText="1"/>
    </xf>
    <xf numFmtId="164" fontId="10" fillId="3" borderId="2" xfId="1" applyFont="1" applyFill="1" applyBorder="1" applyAlignment="1">
      <alignment horizontal="center" wrapText="1"/>
    </xf>
    <xf numFmtId="0" fontId="6" fillId="5" borderId="1" xfId="0" applyFont="1" applyFill="1" applyBorder="1" applyAlignment="1">
      <alignment vertical="center" wrapText="1"/>
    </xf>
    <xf numFmtId="164" fontId="6" fillId="5" borderId="2" xfId="1" applyFont="1" applyFill="1" applyBorder="1" applyAlignment="1">
      <alignment horizontal="center" wrapText="1"/>
    </xf>
    <xf numFmtId="164" fontId="3" fillId="3" borderId="1" xfId="0" applyNumberFormat="1" applyFont="1" applyFill="1" applyBorder="1"/>
    <xf numFmtId="164" fontId="5" fillId="5" borderId="1" xfId="1" applyFont="1" applyFill="1" applyBorder="1" applyAlignment="1">
      <alignment horizontal="left" wrapText="1"/>
    </xf>
    <xf numFmtId="0" fontId="7" fillId="3" borderId="1" xfId="0" applyFont="1" applyFill="1" applyBorder="1" applyAlignment="1">
      <alignment vertical="center" wrapText="1"/>
    </xf>
    <xf numFmtId="164" fontId="8" fillId="5" borderId="1" xfId="1" applyFont="1" applyFill="1" applyBorder="1" applyAlignment="1">
      <alignment wrapText="1"/>
    </xf>
    <xf numFmtId="164" fontId="6" fillId="5" borderId="2" xfId="1" applyFont="1" applyFill="1" applyBorder="1" applyAlignment="1">
      <alignment wrapText="1"/>
    </xf>
    <xf numFmtId="164" fontId="5" fillId="3" borderId="2" xfId="1" applyFont="1" applyFill="1" applyBorder="1" applyAlignment="1">
      <alignment wrapText="1"/>
    </xf>
    <xf numFmtId="0" fontId="5" fillId="3" borderId="1" xfId="0" applyFont="1" applyFill="1" applyBorder="1" applyAlignment="1">
      <alignment horizontal="justify" vertical="center"/>
    </xf>
    <xf numFmtId="164" fontId="5" fillId="4" borderId="2" xfId="1" applyFont="1" applyFill="1" applyBorder="1" applyAlignment="1">
      <alignment wrapText="1"/>
    </xf>
    <xf numFmtId="0" fontId="6" fillId="4" borderId="1" xfId="0" applyFont="1" applyFill="1" applyBorder="1" applyAlignment="1">
      <alignment vertical="center" wrapText="1"/>
    </xf>
    <xf numFmtId="164" fontId="6" fillId="4" borderId="2" xfId="1" applyFont="1" applyFill="1" applyBorder="1" applyAlignment="1">
      <alignment wrapText="1"/>
    </xf>
    <xf numFmtId="0" fontId="6" fillId="0" borderId="1" xfId="0" applyFont="1" applyBorder="1" applyAlignment="1">
      <alignment horizontal="left" vertical="center" wrapText="1"/>
    </xf>
    <xf numFmtId="0" fontId="6" fillId="3" borderId="1" xfId="0" applyFont="1" applyFill="1" applyBorder="1" applyAlignment="1">
      <alignment vertical="center" wrapText="1"/>
    </xf>
    <xf numFmtId="164" fontId="6" fillId="3" borderId="2" xfId="1" applyFont="1" applyFill="1" applyBorder="1" applyAlignment="1">
      <alignment wrapText="1"/>
    </xf>
    <xf numFmtId="0" fontId="6" fillId="0" borderId="1" xfId="0" applyFont="1" applyBorder="1" applyAlignment="1">
      <alignment vertical="center" wrapText="1"/>
    </xf>
    <xf numFmtId="0" fontId="5" fillId="3" borderId="1" xfId="0" applyFont="1" applyFill="1" applyBorder="1" applyAlignment="1">
      <alignment wrapText="1"/>
    </xf>
    <xf numFmtId="0" fontId="5" fillId="3" borderId="1" xfId="0" applyFont="1" applyFill="1" applyBorder="1" applyAlignment="1">
      <alignment horizontal="justify" vertical="center" wrapText="1"/>
    </xf>
    <xf numFmtId="0" fontId="5" fillId="3" borderId="1" xfId="0" applyFont="1" applyFill="1" applyBorder="1" applyAlignment="1">
      <alignment horizontal="justify" wrapText="1"/>
    </xf>
    <xf numFmtId="164" fontId="6" fillId="3" borderId="3" xfId="1" applyFont="1" applyFill="1" applyBorder="1" applyAlignment="1">
      <alignment wrapText="1"/>
    </xf>
    <xf numFmtId="164" fontId="5" fillId="5" borderId="3" xfId="1" applyFont="1" applyFill="1" applyBorder="1" applyAlignment="1">
      <alignment wrapText="1"/>
    </xf>
    <xf numFmtId="164" fontId="5" fillId="3" borderId="3" xfId="1" applyFont="1" applyFill="1" applyBorder="1" applyAlignment="1">
      <alignment wrapText="1"/>
    </xf>
    <xf numFmtId="0" fontId="5" fillId="0" borderId="1" xfId="0" applyFont="1" applyBorder="1" applyAlignment="1">
      <alignment vertical="center" wrapText="1"/>
    </xf>
    <xf numFmtId="164" fontId="6" fillId="5" borderId="3" xfId="1" applyFont="1" applyFill="1" applyBorder="1" applyAlignment="1">
      <alignment wrapText="1"/>
    </xf>
    <xf numFmtId="164" fontId="8" fillId="5" borderId="4" xfId="1" applyFont="1" applyFill="1" applyBorder="1" applyAlignment="1">
      <alignment wrapText="1"/>
    </xf>
    <xf numFmtId="0" fontId="12" fillId="3" borderId="1" xfId="0" applyFont="1" applyFill="1" applyBorder="1" applyAlignment="1">
      <alignment vertical="center" wrapText="1"/>
    </xf>
    <xf numFmtId="164" fontId="6" fillId="3" borderId="5" xfId="1" applyFont="1" applyFill="1" applyBorder="1" applyAlignment="1">
      <alignment horizontal="left" wrapText="1"/>
    </xf>
    <xf numFmtId="164" fontId="6" fillId="3" borderId="1" xfId="1" applyFont="1" applyFill="1" applyBorder="1" applyAlignment="1">
      <alignment horizontal="left" wrapText="1"/>
    </xf>
    <xf numFmtId="164" fontId="6" fillId="5" borderId="3" xfId="1" applyFont="1" applyFill="1" applyBorder="1" applyAlignment="1">
      <alignment vertical="center" wrapText="1"/>
    </xf>
    <xf numFmtId="164" fontId="6" fillId="5" borderId="1" xfId="1" applyFont="1" applyFill="1" applyBorder="1" applyAlignment="1">
      <alignment vertical="center" wrapText="1"/>
    </xf>
    <xf numFmtId="164" fontId="5" fillId="5" borderId="1" xfId="1" applyFont="1" applyFill="1" applyBorder="1" applyAlignment="1">
      <alignment vertical="center" wrapText="1"/>
    </xf>
    <xf numFmtId="164" fontId="5" fillId="5" borderId="1" xfId="1" applyFont="1" applyFill="1" applyBorder="1" applyAlignment="1">
      <alignment horizontal="left" vertical="center" wrapText="1"/>
    </xf>
    <xf numFmtId="164" fontId="6" fillId="5" borderId="2" xfId="1" applyFont="1" applyFill="1" applyBorder="1" applyAlignment="1">
      <alignment horizontal="center" vertical="center" wrapText="1"/>
    </xf>
    <xf numFmtId="164" fontId="10" fillId="5" borderId="3" xfId="1" applyFont="1" applyFill="1" applyBorder="1" applyAlignment="1">
      <alignment vertical="top" wrapText="1"/>
    </xf>
    <xf numFmtId="164" fontId="10" fillId="5" borderId="1" xfId="1" applyFont="1" applyFill="1" applyBorder="1" applyAlignment="1">
      <alignment vertical="top" wrapText="1"/>
    </xf>
    <xf numFmtId="164" fontId="11" fillId="5" borderId="1" xfId="1" applyFont="1" applyFill="1" applyBorder="1" applyAlignment="1">
      <alignment vertical="top" wrapText="1"/>
    </xf>
    <xf numFmtId="164" fontId="11" fillId="5" borderId="1" xfId="1" applyFont="1" applyFill="1" applyBorder="1" applyAlignment="1">
      <alignment horizontal="left" vertical="top" wrapText="1"/>
    </xf>
    <xf numFmtId="164" fontId="10" fillId="5" borderId="2" xfId="1" applyFont="1" applyFill="1" applyBorder="1" applyAlignment="1">
      <alignment horizontal="center" vertical="top" wrapText="1"/>
    </xf>
    <xf numFmtId="0" fontId="7" fillId="3" borderId="1" xfId="0" applyFont="1" applyFill="1" applyBorder="1" applyAlignment="1">
      <alignment wrapText="1"/>
    </xf>
    <xf numFmtId="0" fontId="7" fillId="4" borderId="1" xfId="0" applyFont="1" applyFill="1" applyBorder="1" applyAlignment="1">
      <alignment wrapText="1"/>
    </xf>
    <xf numFmtId="164" fontId="5" fillId="4" borderId="3" xfId="1" applyFont="1" applyFill="1" applyBorder="1" applyAlignment="1">
      <alignment wrapText="1"/>
    </xf>
    <xf numFmtId="164" fontId="5" fillId="3" borderId="3" xfId="1" applyFont="1" applyFill="1" applyBorder="1" applyAlignment="1">
      <alignment horizontal="justify" wrapText="1"/>
    </xf>
    <xf numFmtId="0" fontId="13" fillId="3" borderId="1" xfId="0" applyFont="1" applyFill="1" applyBorder="1" applyAlignment="1">
      <alignment vertical="center" wrapText="1"/>
    </xf>
    <xf numFmtId="164" fontId="13" fillId="3" borderId="3" xfId="1" applyFont="1" applyFill="1" applyBorder="1" applyAlignment="1">
      <alignment wrapText="1"/>
    </xf>
    <xf numFmtId="164" fontId="6" fillId="5" borderId="1" xfId="1" applyFont="1" applyFill="1" applyBorder="1" applyAlignment="1">
      <alignment horizontal="left" vertical="center" wrapText="1"/>
    </xf>
    <xf numFmtId="164" fontId="7" fillId="3" borderId="3" xfId="1" applyFont="1" applyFill="1" applyBorder="1" applyAlignment="1">
      <alignment horizontal="justify" wrapText="1"/>
    </xf>
    <xf numFmtId="0" fontId="5" fillId="3" borderId="1" xfId="0" applyFont="1" applyFill="1" applyBorder="1" applyAlignment="1">
      <alignment horizontal="left" vertical="center" wrapText="1"/>
    </xf>
    <xf numFmtId="164" fontId="8" fillId="3" borderId="3" xfId="1" applyFont="1" applyFill="1" applyBorder="1" applyAlignment="1">
      <alignment horizontal="justify" wrapText="1"/>
    </xf>
    <xf numFmtId="164" fontId="7" fillId="4" borderId="3" xfId="1" applyFont="1" applyFill="1" applyBorder="1" applyAlignment="1">
      <alignment horizontal="right" wrapText="1"/>
    </xf>
    <xf numFmtId="164" fontId="7" fillId="4" borderId="3" xfId="1" applyFont="1" applyFill="1" applyBorder="1" applyAlignment="1">
      <alignment horizontal="justify" wrapText="1"/>
    </xf>
    <xf numFmtId="164" fontId="5" fillId="3" borderId="3" xfId="1" applyFont="1" applyFill="1" applyBorder="1" applyAlignment="1">
      <alignment horizontal="justify" vertical="center" wrapText="1"/>
    </xf>
    <xf numFmtId="0" fontId="5" fillId="4" borderId="1" xfId="0" applyFont="1" applyFill="1" applyBorder="1" applyAlignment="1">
      <alignment horizontal="left" vertical="center" wrapText="1" indent="1"/>
    </xf>
    <xf numFmtId="164" fontId="6" fillId="4" borderId="1" xfId="1" applyFont="1" applyFill="1" applyBorder="1" applyAlignment="1">
      <alignment horizontal="justify" vertical="center" wrapText="1"/>
    </xf>
    <xf numFmtId="164" fontId="5" fillId="4" borderId="1" xfId="1" applyFont="1" applyFill="1" applyBorder="1" applyAlignment="1">
      <alignment horizontal="justify" vertical="center" wrapText="1"/>
    </xf>
    <xf numFmtId="164" fontId="5" fillId="4" borderId="2" xfId="1" applyFont="1" applyFill="1" applyBorder="1" applyAlignment="1">
      <alignment horizontal="justify" vertical="center" wrapText="1"/>
    </xf>
    <xf numFmtId="164" fontId="5" fillId="4" borderId="2" xfId="1" applyFont="1" applyFill="1" applyBorder="1" applyAlignment="1">
      <alignment horizontal="center" wrapText="1"/>
    </xf>
    <xf numFmtId="164" fontId="7" fillId="4" borderId="1" xfId="1" applyFont="1" applyFill="1" applyBorder="1" applyAlignment="1">
      <alignment vertical="center" wrapText="1"/>
    </xf>
    <xf numFmtId="164" fontId="7" fillId="4" borderId="1" xfId="1" applyFont="1" applyFill="1" applyBorder="1" applyAlignment="1">
      <alignment wrapText="1"/>
    </xf>
    <xf numFmtId="164" fontId="7" fillId="4" borderId="1" xfId="1" applyFont="1" applyFill="1" applyBorder="1" applyAlignment="1">
      <alignment horizontal="justify" wrapText="1"/>
    </xf>
    <xf numFmtId="0" fontId="7" fillId="4" borderId="1" xfId="0" applyFont="1" applyFill="1" applyBorder="1" applyAlignment="1">
      <alignment horizontal="justify" vertical="center" wrapText="1"/>
    </xf>
    <xf numFmtId="0" fontId="7" fillId="3" borderId="1" xfId="0" applyFont="1" applyFill="1" applyBorder="1" applyAlignment="1">
      <alignment horizontal="justify" vertical="center" wrapText="1"/>
    </xf>
    <xf numFmtId="164" fontId="6" fillId="3" borderId="1" xfId="1" applyFont="1" applyFill="1" applyBorder="1" applyAlignment="1">
      <alignment horizontal="justify" wrapText="1"/>
    </xf>
    <xf numFmtId="164" fontId="6" fillId="5" borderId="1" xfId="1" applyFont="1" applyFill="1" applyBorder="1" applyAlignment="1">
      <alignment horizontal="justify" wrapText="1"/>
    </xf>
    <xf numFmtId="164" fontId="8" fillId="3" borderId="1" xfId="1" applyFont="1" applyFill="1" applyBorder="1" applyAlignment="1">
      <alignment wrapText="1"/>
    </xf>
    <xf numFmtId="164" fontId="11" fillId="5" borderId="1" xfId="1" applyFont="1" applyFill="1" applyBorder="1" applyAlignment="1">
      <alignment wrapText="1"/>
    </xf>
    <xf numFmtId="164" fontId="11" fillId="5" borderId="1" xfId="1" applyFont="1" applyFill="1" applyBorder="1" applyAlignment="1">
      <alignment horizontal="left" wrapText="1"/>
    </xf>
    <xf numFmtId="164" fontId="11" fillId="3" borderId="2" xfId="1" applyFont="1" applyFill="1" applyBorder="1" applyAlignment="1">
      <alignment horizontal="center" wrapText="1"/>
    </xf>
    <xf numFmtId="164" fontId="11" fillId="4" borderId="1" xfId="1" applyFont="1" applyFill="1" applyBorder="1" applyAlignment="1">
      <alignment wrapText="1"/>
    </xf>
    <xf numFmtId="164" fontId="11" fillId="4" borderId="1" xfId="1" applyFont="1" applyFill="1" applyBorder="1" applyAlignment="1">
      <alignment horizontal="left" wrapText="1"/>
    </xf>
    <xf numFmtId="164" fontId="10" fillId="4" borderId="2" xfId="1" applyFont="1" applyFill="1" applyBorder="1" applyAlignment="1">
      <alignment horizontal="center" wrapText="1"/>
    </xf>
    <xf numFmtId="0" fontId="5" fillId="6" borderId="1" xfId="0" applyFont="1" applyFill="1" applyBorder="1" applyAlignment="1">
      <alignment vertical="center" wrapText="1"/>
    </xf>
    <xf numFmtId="164" fontId="5" fillId="6" borderId="1" xfId="1" applyFont="1" applyFill="1" applyBorder="1" applyAlignment="1">
      <alignment wrapText="1"/>
    </xf>
    <xf numFmtId="164" fontId="6" fillId="6" borderId="1" xfId="1" applyFont="1" applyFill="1" applyBorder="1" applyAlignment="1">
      <alignment wrapText="1"/>
    </xf>
    <xf numFmtId="164" fontId="11" fillId="6" borderId="1" xfId="1" applyFont="1" applyFill="1" applyBorder="1" applyAlignment="1">
      <alignment wrapText="1"/>
    </xf>
    <xf numFmtId="164" fontId="11" fillId="6" borderId="1" xfId="1" applyFont="1" applyFill="1" applyBorder="1" applyAlignment="1">
      <alignment horizontal="left" wrapText="1"/>
    </xf>
    <xf numFmtId="164" fontId="10" fillId="6" borderId="2" xfId="1" applyFont="1" applyFill="1" applyBorder="1" applyAlignment="1">
      <alignment horizontal="center" wrapText="1"/>
    </xf>
    <xf numFmtId="164" fontId="6" fillId="3" borderId="1" xfId="1" applyFont="1" applyFill="1" applyBorder="1" applyAlignment="1">
      <alignment vertical="center" wrapText="1"/>
    </xf>
    <xf numFmtId="164" fontId="10" fillId="3" borderId="1" xfId="1" applyFont="1" applyFill="1" applyBorder="1" applyAlignment="1">
      <alignment horizontal="left" wrapText="1"/>
    </xf>
    <xf numFmtId="0" fontId="5" fillId="4" borderId="1" xfId="0" applyFont="1" applyFill="1" applyBorder="1" applyAlignment="1">
      <alignment horizontal="justify" vertical="center" wrapText="1"/>
    </xf>
    <xf numFmtId="164" fontId="3" fillId="0" borderId="0" xfId="0" applyNumberFormat="1" applyFont="1"/>
    <xf numFmtId="0" fontId="0" fillId="3" borderId="0" xfId="0" applyFill="1"/>
    <xf numFmtId="0" fontId="0" fillId="0" borderId="0" xfId="0" applyAlignment="1">
      <alignment wrapText="1"/>
    </xf>
    <xf numFmtId="164" fontId="7" fillId="5" borderId="1" xfId="1" applyFont="1" applyFill="1" applyBorder="1" applyAlignment="1">
      <alignment wrapText="1"/>
    </xf>
    <xf numFmtId="164" fontId="8" fillId="5" borderId="1" xfId="1" applyFont="1" applyFill="1" applyBorder="1" applyAlignment="1"/>
    <xf numFmtId="164" fontId="7" fillId="5" borderId="1" xfId="1" applyFont="1" applyFill="1" applyBorder="1" applyAlignment="1"/>
    <xf numFmtId="164" fontId="7" fillId="5" borderId="1" xfId="1" applyFont="1" applyFill="1" applyBorder="1" applyAlignment="1">
      <alignment horizontal="left"/>
    </xf>
    <xf numFmtId="164" fontId="8" fillId="5" borderId="1" xfId="1" applyFont="1" applyFill="1" applyBorder="1" applyAlignment="1">
      <alignment horizontal="center"/>
    </xf>
    <xf numFmtId="164" fontId="8" fillId="5" borderId="1" xfId="1" applyFont="1" applyFill="1" applyBorder="1" applyAlignment="1">
      <alignment horizontal="right"/>
    </xf>
    <xf numFmtId="164" fontId="8" fillId="5" borderId="1" xfId="1" applyFont="1" applyFill="1" applyBorder="1" applyAlignment="1">
      <alignment horizontal="center" wrapText="1"/>
    </xf>
    <xf numFmtId="164" fontId="8" fillId="5" borderId="1" xfId="1" applyFont="1" applyFill="1" applyBorder="1" applyAlignment="1">
      <alignment horizontal="left"/>
    </xf>
    <xf numFmtId="164" fontId="6" fillId="5" borderId="1" xfId="1" applyFont="1" applyFill="1" applyBorder="1" applyAlignment="1">
      <alignment horizontal="center" vertical="center" wrapText="1"/>
    </xf>
    <xf numFmtId="164" fontId="6" fillId="5" borderId="1" xfId="1" applyFont="1" applyFill="1" applyBorder="1" applyAlignment="1">
      <alignment horizontal="right" vertical="center" wrapText="1"/>
    </xf>
    <xf numFmtId="164" fontId="10" fillId="5" borderId="1" xfId="1" applyFont="1" applyFill="1" applyBorder="1" applyAlignment="1">
      <alignment horizontal="center" vertical="top" wrapText="1"/>
    </xf>
    <xf numFmtId="164" fontId="10" fillId="5" borderId="1" xfId="1" applyFont="1" applyFill="1" applyBorder="1" applyAlignment="1">
      <alignment horizontal="right" vertical="top" wrapText="1"/>
    </xf>
    <xf numFmtId="164" fontId="8" fillId="0" borderId="1" xfId="1" applyFont="1" applyFill="1" applyBorder="1" applyAlignment="1">
      <alignment horizontal="center" wrapText="1"/>
    </xf>
    <xf numFmtId="164" fontId="8" fillId="0" borderId="1" xfId="1" applyFont="1" applyFill="1" applyBorder="1" applyAlignment="1">
      <alignment horizontal="right" wrapText="1"/>
    </xf>
    <xf numFmtId="164" fontId="6" fillId="5" borderId="1" xfId="1" applyFont="1" applyFill="1" applyBorder="1" applyAlignment="1">
      <alignment horizontal="right" wrapText="1"/>
    </xf>
    <xf numFmtId="164" fontId="10" fillId="5" borderId="1" xfId="1" applyFont="1" applyFill="1" applyBorder="1" applyAlignment="1">
      <alignment horizontal="center" wrapText="1"/>
    </xf>
    <xf numFmtId="164" fontId="10" fillId="5" borderId="1" xfId="1" applyFont="1" applyFill="1" applyBorder="1" applyAlignment="1">
      <alignment horizontal="right" wrapText="1"/>
    </xf>
    <xf numFmtId="164" fontId="6" fillId="3" borderId="1" xfId="1" applyFont="1" applyFill="1" applyBorder="1" applyAlignment="1">
      <alignment horizontal="right" wrapText="1"/>
    </xf>
    <xf numFmtId="164" fontId="6" fillId="4" borderId="1" xfId="1" applyFont="1" applyFill="1" applyBorder="1" applyAlignment="1">
      <alignment horizontal="right" wrapText="1"/>
    </xf>
    <xf numFmtId="164" fontId="6" fillId="5" borderId="1" xfId="1" applyFont="1" applyFill="1" applyBorder="1" applyAlignment="1">
      <alignment horizontal="center" wrapText="1"/>
    </xf>
    <xf numFmtId="164" fontId="6" fillId="3" borderId="1" xfId="1" applyFont="1" applyFill="1" applyBorder="1" applyAlignment="1">
      <alignment horizontal="center" wrapText="1"/>
    </xf>
    <xf numFmtId="164" fontId="6" fillId="4" borderId="1" xfId="1" applyFont="1" applyFill="1" applyBorder="1" applyAlignment="1">
      <alignment horizontal="center" wrapText="1"/>
    </xf>
    <xf numFmtId="164" fontId="10" fillId="3" borderId="1" xfId="1" applyFont="1" applyFill="1" applyBorder="1" applyAlignment="1">
      <alignment horizontal="center" wrapText="1"/>
    </xf>
    <xf numFmtId="164" fontId="10" fillId="3" borderId="1" xfId="1" applyFont="1" applyFill="1" applyBorder="1" applyAlignment="1">
      <alignment horizontal="right" wrapText="1"/>
    </xf>
    <xf numFmtId="164" fontId="10" fillId="4" borderId="1" xfId="1" applyFont="1" applyFill="1" applyBorder="1" applyAlignment="1">
      <alignment horizontal="center" wrapText="1"/>
    </xf>
    <xf numFmtId="164" fontId="10" fillId="4" borderId="1" xfId="1" applyFont="1" applyFill="1" applyBorder="1" applyAlignment="1">
      <alignment horizontal="right" wrapText="1"/>
    </xf>
    <xf numFmtId="164" fontId="5" fillId="5" borderId="1" xfId="1" applyFont="1" applyFill="1" applyBorder="1" applyAlignment="1">
      <alignment horizontal="left" vertical="center" wrapText="1" readingOrder="1"/>
    </xf>
    <xf numFmtId="164" fontId="7" fillId="0" borderId="1" xfId="1" applyFont="1" applyFill="1" applyBorder="1" applyAlignment="1">
      <alignment horizontal="left" wrapText="1" readingOrder="1"/>
    </xf>
    <xf numFmtId="164" fontId="5" fillId="5" borderId="1" xfId="1" applyFont="1" applyFill="1" applyBorder="1" applyAlignment="1">
      <alignment horizontal="left" wrapText="1" readingOrder="1"/>
    </xf>
    <xf numFmtId="164" fontId="5" fillId="3" borderId="1" xfId="1" applyFont="1" applyFill="1" applyBorder="1" applyAlignment="1">
      <alignment horizontal="left" wrapText="1" readingOrder="1"/>
    </xf>
    <xf numFmtId="164" fontId="6" fillId="4" borderId="1" xfId="1" applyFont="1" applyFill="1" applyBorder="1" applyAlignment="1">
      <alignment horizontal="left" wrapText="1" readingOrder="1"/>
    </xf>
    <xf numFmtId="164" fontId="6" fillId="5" borderId="1" xfId="1" applyFont="1" applyFill="1" applyBorder="1" applyAlignment="1">
      <alignment horizontal="left" wrapText="1" readingOrder="1"/>
    </xf>
    <xf numFmtId="164" fontId="6" fillId="5" borderId="1" xfId="1" applyFont="1" applyFill="1" applyBorder="1" applyAlignment="1">
      <alignment horizontal="left" vertical="center" wrapText="1" readingOrder="1"/>
    </xf>
    <xf numFmtId="164" fontId="5" fillId="4" borderId="1" xfId="1" applyFont="1" applyFill="1" applyBorder="1" applyAlignment="1">
      <alignment horizontal="left" wrapText="1" readingOrder="1"/>
    </xf>
    <xf numFmtId="164" fontId="6" fillId="5" borderId="1" xfId="1" applyFont="1" applyFill="1" applyBorder="1" applyAlignment="1">
      <alignment horizontal="center" wrapText="1" readingOrder="1"/>
    </xf>
    <xf numFmtId="164" fontId="5" fillId="4" borderId="1" xfId="1" applyFont="1" applyFill="1" applyBorder="1" applyAlignment="1">
      <alignment horizontal="center" wrapText="1"/>
    </xf>
    <xf numFmtId="164" fontId="14" fillId="0" borderId="0" xfId="0" applyNumberFormat="1" applyFont="1"/>
    <xf numFmtId="164" fontId="17" fillId="5" borderId="1" xfId="1" applyFont="1" applyFill="1" applyBorder="1" applyAlignment="1">
      <alignment wrapText="1"/>
    </xf>
    <xf numFmtId="164" fontId="16" fillId="5" borderId="1" xfId="1" applyFont="1" applyFill="1" applyBorder="1" applyAlignment="1">
      <alignment wrapText="1"/>
    </xf>
    <xf numFmtId="164" fontId="18" fillId="5" borderId="1" xfId="1" applyFont="1" applyFill="1" applyBorder="1" applyAlignment="1">
      <alignment horizontal="left" wrapText="1"/>
    </xf>
    <xf numFmtId="164" fontId="18" fillId="5" borderId="1" xfId="1" applyFont="1" applyFill="1" applyBorder="1" applyAlignment="1">
      <alignment vertical="center" wrapText="1"/>
    </xf>
    <xf numFmtId="164" fontId="19" fillId="5" borderId="1" xfId="1" applyFont="1" applyFill="1" applyBorder="1" applyAlignment="1">
      <alignment vertical="center" wrapText="1"/>
    </xf>
    <xf numFmtId="164" fontId="19" fillId="5" borderId="1" xfId="1" applyFont="1" applyFill="1" applyBorder="1" applyAlignment="1">
      <alignment horizontal="left" vertical="center" wrapText="1"/>
    </xf>
    <xf numFmtId="164" fontId="18" fillId="5" borderId="1" xfId="1" applyFont="1" applyFill="1" applyBorder="1" applyAlignment="1">
      <alignment horizontal="center" vertical="center" wrapText="1"/>
    </xf>
    <xf numFmtId="164" fontId="18" fillId="5" borderId="1" xfId="1" applyFont="1" applyFill="1" applyBorder="1" applyAlignment="1">
      <alignment horizontal="right" vertical="center" wrapText="1"/>
    </xf>
    <xf numFmtId="164" fontId="21" fillId="5" borderId="1" xfId="1" applyFont="1" applyFill="1" applyBorder="1" applyAlignment="1">
      <alignment vertical="top" wrapText="1"/>
    </xf>
    <xf numFmtId="164" fontId="20" fillId="5" borderId="1" xfId="1" applyFont="1" applyFill="1" applyBorder="1" applyAlignment="1">
      <alignment wrapText="1"/>
    </xf>
    <xf numFmtId="164" fontId="21" fillId="5" borderId="1" xfId="1" applyFont="1" applyFill="1" applyBorder="1" applyAlignment="1">
      <alignment wrapText="1"/>
    </xf>
    <xf numFmtId="164" fontId="19" fillId="5" borderId="1" xfId="1" applyFont="1" applyFill="1" applyBorder="1" applyAlignment="1">
      <alignment horizontal="center" vertical="center" wrapText="1"/>
    </xf>
    <xf numFmtId="0" fontId="0" fillId="5" borderId="0" xfId="0" applyFill="1"/>
    <xf numFmtId="164" fontId="25" fillId="5" borderId="1" xfId="1" applyFont="1" applyFill="1" applyBorder="1" applyAlignment="1">
      <alignment horizontal="left" wrapText="1"/>
    </xf>
    <xf numFmtId="164" fontId="27" fillId="5" borderId="1" xfId="1" applyFont="1" applyFill="1" applyBorder="1" applyAlignment="1">
      <alignment wrapText="1"/>
    </xf>
    <xf numFmtId="0" fontId="15" fillId="0" borderId="0" xfId="0" applyFont="1"/>
    <xf numFmtId="164" fontId="15" fillId="0" borderId="0" xfId="0" applyNumberFormat="1" applyFont="1"/>
    <xf numFmtId="164" fontId="16" fillId="5" borderId="1" xfId="1" applyFont="1" applyFill="1" applyBorder="1" applyAlignment="1">
      <alignment vertical="center"/>
    </xf>
    <xf numFmtId="164" fontId="17" fillId="5" borderId="1" xfId="1" applyFont="1" applyFill="1" applyBorder="1" applyAlignment="1">
      <alignment vertical="center"/>
    </xf>
    <xf numFmtId="164" fontId="17" fillId="5" borderId="1" xfId="1" applyFont="1" applyFill="1" applyBorder="1" applyAlignment="1">
      <alignment horizontal="left" vertical="center"/>
    </xf>
    <xf numFmtId="164" fontId="16" fillId="5" borderId="1" xfId="1" applyFont="1" applyFill="1" applyBorder="1" applyAlignment="1">
      <alignment horizontal="center" vertical="center"/>
    </xf>
    <xf numFmtId="164" fontId="16" fillId="5" borderId="1" xfId="1" applyFont="1" applyFill="1" applyBorder="1" applyAlignment="1">
      <alignment horizontal="right" vertical="center"/>
    </xf>
    <xf numFmtId="164" fontId="16" fillId="5" borderId="1" xfId="1" applyFont="1" applyFill="1" applyBorder="1" applyAlignment="1">
      <alignment vertical="center" wrapText="1"/>
    </xf>
    <xf numFmtId="164" fontId="16" fillId="5" borderId="1" xfId="1" applyFont="1" applyFill="1" applyBorder="1" applyAlignment="1">
      <alignment horizontal="center" vertical="center" wrapText="1"/>
    </xf>
    <xf numFmtId="164" fontId="16" fillId="5" borderId="1" xfId="1" applyFont="1" applyFill="1" applyBorder="1" applyAlignment="1">
      <alignment horizontal="left" vertical="center"/>
    </xf>
    <xf numFmtId="164" fontId="20" fillId="5" borderId="1" xfId="1" applyFont="1" applyFill="1" applyBorder="1" applyAlignment="1">
      <alignment vertical="center" wrapText="1"/>
    </xf>
    <xf numFmtId="164" fontId="21" fillId="5" borderId="1" xfId="1" applyFont="1" applyFill="1" applyBorder="1" applyAlignment="1">
      <alignment vertical="center" wrapText="1"/>
    </xf>
    <xf numFmtId="164" fontId="21" fillId="5" borderId="1" xfId="1" applyFont="1" applyFill="1" applyBorder="1" applyAlignment="1">
      <alignment horizontal="left" vertical="center" wrapText="1"/>
    </xf>
    <xf numFmtId="164" fontId="20" fillId="5" borderId="1" xfId="1" applyFont="1" applyFill="1" applyBorder="1" applyAlignment="1">
      <alignment horizontal="center" vertical="center" wrapText="1"/>
    </xf>
    <xf numFmtId="164" fontId="20" fillId="5" borderId="1" xfId="1" applyFont="1" applyFill="1" applyBorder="1" applyAlignment="1">
      <alignment horizontal="right" vertical="center" wrapText="1"/>
    </xf>
    <xf numFmtId="164" fontId="21" fillId="5" borderId="1" xfId="1" applyFont="1" applyFill="1" applyBorder="1" applyAlignment="1">
      <alignment horizontal="center" vertical="center" wrapText="1"/>
    </xf>
    <xf numFmtId="164" fontId="26" fillId="5" borderId="1" xfId="1" applyFont="1" applyFill="1" applyBorder="1" applyAlignment="1">
      <alignment horizontal="center" vertical="center" wrapText="1"/>
    </xf>
    <xf numFmtId="164" fontId="3" fillId="5" borderId="1" xfId="1" applyFont="1" applyFill="1" applyBorder="1" applyAlignment="1">
      <alignment horizontal="center" vertical="center" wrapText="1"/>
    </xf>
    <xf numFmtId="164" fontId="25" fillId="5" borderId="1" xfId="1" applyFont="1" applyFill="1" applyBorder="1" applyAlignment="1">
      <alignment horizontal="center" vertical="center" wrapText="1"/>
    </xf>
    <xf numFmtId="0" fontId="0" fillId="0" borderId="0" xfId="0" applyAlignment="1">
      <alignment vertical="center"/>
    </xf>
    <xf numFmtId="164" fontId="0" fillId="0" borderId="0" xfId="1" applyFont="1" applyAlignment="1">
      <alignment vertical="center"/>
    </xf>
    <xf numFmtId="164" fontId="0" fillId="0" borderId="0" xfId="0" applyNumberFormat="1" applyAlignment="1">
      <alignment vertical="center"/>
    </xf>
    <xf numFmtId="164" fontId="14" fillId="0" borderId="0" xfId="0" applyNumberFormat="1" applyFont="1" applyAlignment="1">
      <alignment vertical="center"/>
    </xf>
    <xf numFmtId="0" fontId="0" fillId="0" borderId="0" xfId="0" applyAlignment="1">
      <alignment vertical="center" wrapText="1"/>
    </xf>
    <xf numFmtId="164" fontId="17" fillId="5" borderId="1" xfId="1" applyFont="1" applyFill="1" applyBorder="1" applyAlignment="1">
      <alignment horizontal="left" wrapText="1"/>
    </xf>
    <xf numFmtId="164" fontId="16" fillId="5" borderId="1" xfId="1" applyFont="1" applyFill="1" applyBorder="1" applyAlignment="1">
      <alignment horizontal="left" wrapText="1"/>
    </xf>
    <xf numFmtId="164" fontId="22" fillId="5" borderId="1" xfId="1" applyFont="1" applyFill="1" applyBorder="1" applyAlignment="1">
      <alignment horizontal="left" wrapText="1"/>
    </xf>
    <xf numFmtId="0" fontId="18" fillId="5" borderId="1" xfId="0" applyFont="1" applyFill="1" applyBorder="1" applyAlignment="1">
      <alignment horizontal="left" vertical="center" wrapText="1"/>
    </xf>
    <xf numFmtId="0" fontId="0" fillId="0" borderId="0" xfId="0" applyAlignment="1">
      <alignment horizontal="left"/>
    </xf>
    <xf numFmtId="164" fontId="19" fillId="5" borderId="1" xfId="1" applyFont="1" applyFill="1" applyBorder="1" applyAlignment="1">
      <alignment vertical="center" wrapText="1" readingOrder="1"/>
    </xf>
    <xf numFmtId="164" fontId="19" fillId="5" borderId="1" xfId="1" applyFont="1" applyFill="1" applyBorder="1" applyAlignment="1">
      <alignment wrapText="1" readingOrder="1"/>
    </xf>
    <xf numFmtId="164" fontId="18" fillId="5" borderId="1" xfId="1" applyFont="1" applyFill="1" applyBorder="1" applyAlignment="1">
      <alignment wrapText="1" readingOrder="1"/>
    </xf>
    <xf numFmtId="164" fontId="18" fillId="5" borderId="1" xfId="1" applyFont="1" applyFill="1" applyBorder="1" applyAlignment="1">
      <alignment vertical="center" wrapText="1" readingOrder="1"/>
    </xf>
    <xf numFmtId="0" fontId="0" fillId="0" borderId="0" xfId="0" applyAlignment="1"/>
    <xf numFmtId="164" fontId="16" fillId="5" borderId="1" xfId="1" applyFont="1" applyFill="1" applyBorder="1" applyAlignment="1">
      <alignment horizontal="center"/>
    </xf>
    <xf numFmtId="164" fontId="19" fillId="5" borderId="1" xfId="1" applyFont="1" applyFill="1" applyBorder="1" applyAlignment="1">
      <alignment horizontal="left" wrapText="1"/>
    </xf>
    <xf numFmtId="164" fontId="19" fillId="5" borderId="1" xfId="1" applyFont="1" applyFill="1" applyBorder="1" applyAlignment="1">
      <alignment horizontal="left" wrapText="1" readingOrder="1"/>
    </xf>
    <xf numFmtId="164" fontId="17" fillId="5" borderId="1" xfId="1" applyFont="1" applyFill="1" applyBorder="1" applyAlignment="1">
      <alignment horizontal="center" vertical="center" wrapText="1"/>
    </xf>
    <xf numFmtId="164" fontId="17" fillId="5" borderId="1" xfId="1" applyFont="1" applyFill="1" applyBorder="1" applyAlignment="1">
      <alignment wrapText="1" readingOrder="1"/>
    </xf>
    <xf numFmtId="0" fontId="19" fillId="5" borderId="1" xfId="0" applyFont="1" applyFill="1" applyBorder="1" applyAlignment="1">
      <alignment horizontal="left" vertical="center" wrapText="1"/>
    </xf>
    <xf numFmtId="0" fontId="19" fillId="5" borderId="1" xfId="0" applyFont="1" applyFill="1" applyBorder="1" applyAlignment="1">
      <alignment horizontal="left" wrapText="1"/>
    </xf>
    <xf numFmtId="0" fontId="17" fillId="5" borderId="1" xfId="0" applyFont="1" applyFill="1" applyBorder="1" applyAlignment="1">
      <alignment horizontal="left" vertical="center" wrapText="1"/>
    </xf>
    <xf numFmtId="164" fontId="21" fillId="5" borderId="1" xfId="1" applyFont="1" applyFill="1" applyBorder="1" applyAlignment="1">
      <alignment wrapText="1" readingOrder="1"/>
    </xf>
    <xf numFmtId="0" fontId="19" fillId="5" borderId="1" xfId="0" applyFont="1" applyFill="1" applyBorder="1" applyAlignment="1">
      <alignment wrapText="1"/>
    </xf>
    <xf numFmtId="0" fontId="19" fillId="5" borderId="1" xfId="0" applyFont="1" applyFill="1" applyBorder="1" applyAlignment="1">
      <alignment horizontal="left" vertical="center"/>
    </xf>
    <xf numFmtId="0" fontId="23" fillId="5" borderId="1" xfId="0" applyFont="1" applyFill="1" applyBorder="1" applyAlignment="1">
      <alignment horizontal="left" vertical="center" wrapText="1"/>
    </xf>
    <xf numFmtId="0" fontId="17" fillId="5" borderId="1" xfId="0" applyFont="1" applyFill="1" applyBorder="1" applyAlignment="1">
      <alignment horizontal="left" wrapText="1"/>
    </xf>
    <xf numFmtId="164" fontId="16" fillId="5" borderId="1" xfId="0" applyNumberFormat="1" applyFont="1" applyFill="1" applyBorder="1" applyAlignment="1">
      <alignment horizontal="center" vertical="center"/>
    </xf>
    <xf numFmtId="0" fontId="19" fillId="5" borderId="1" xfId="0" applyFont="1" applyFill="1" applyBorder="1" applyAlignment="1">
      <alignment wrapText="1" readingOrder="1"/>
    </xf>
    <xf numFmtId="0" fontId="24" fillId="5" borderId="1" xfId="0" applyFont="1" applyFill="1" applyBorder="1" applyAlignment="1">
      <alignment horizontal="left" vertical="center" wrapText="1"/>
    </xf>
    <xf numFmtId="164" fontId="24" fillId="5" borderId="1" xfId="1" applyFont="1" applyFill="1" applyBorder="1" applyAlignment="1">
      <alignment horizontal="center" vertical="center" wrapText="1"/>
    </xf>
    <xf numFmtId="164" fontId="18" fillId="5" borderId="1" xfId="1" applyFont="1" applyFill="1" applyBorder="1" applyAlignment="1">
      <alignment horizontal="left" vertical="center" wrapText="1"/>
    </xf>
    <xf numFmtId="0" fontId="17" fillId="5" borderId="1" xfId="0" applyFont="1" applyFill="1" applyBorder="1" applyAlignment="1">
      <alignment wrapText="1"/>
    </xf>
    <xf numFmtId="0" fontId="19" fillId="5" borderId="1" xfId="0" applyFont="1" applyFill="1" applyBorder="1" applyAlignment="1">
      <alignment vertical="center" wrapText="1" readingOrder="1"/>
    </xf>
    <xf numFmtId="164" fontId="19" fillId="5" borderId="1" xfId="1" applyFont="1" applyFill="1" applyBorder="1" applyAlignment="1">
      <alignment vertical="top" wrapText="1" readingOrder="1"/>
    </xf>
    <xf numFmtId="164" fontId="21" fillId="5" borderId="1" xfId="1" applyFont="1" applyFill="1" applyBorder="1" applyAlignment="1">
      <alignment vertical="center" wrapText="1" readingOrder="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291"/>
  <sheetViews>
    <sheetView tabSelected="1" view="pageLayout" zoomScaleNormal="120" workbookViewId="0">
      <selection activeCell="H238" sqref="H238"/>
    </sheetView>
  </sheetViews>
  <sheetFormatPr defaultColWidth="9" defaultRowHeight="13.5"/>
  <cols>
    <col min="1" max="1" width="21.25" style="218" customWidth="1"/>
    <col min="2" max="2" width="11.375" style="209" customWidth="1"/>
    <col min="3" max="4" width="12.875" style="209" customWidth="1"/>
    <col min="5" max="5" width="12.75" style="209" customWidth="1"/>
    <col min="6" max="6" width="12.125" style="209" customWidth="1"/>
    <col min="7" max="7" width="10.75" style="209" customWidth="1"/>
    <col min="8" max="8" width="13.625" style="209" customWidth="1"/>
    <col min="9" max="9" width="16.5" style="137" customWidth="1"/>
    <col min="10" max="11" width="9" customWidth="1"/>
    <col min="12" max="12" width="11.75" customWidth="1"/>
  </cols>
  <sheetData>
    <row r="1" spans="1:9" ht="14.25">
      <c r="A1" s="224" t="s">
        <v>0</v>
      </c>
      <c r="B1" s="224"/>
      <c r="C1" s="224"/>
      <c r="D1" s="224"/>
      <c r="E1" s="224"/>
      <c r="F1" s="224"/>
      <c r="G1" s="224"/>
      <c r="H1" s="224"/>
      <c r="I1" s="224"/>
    </row>
    <row r="2" spans="1:9" ht="14.25">
      <c r="A2" s="214"/>
      <c r="B2" s="192" t="s">
        <v>1</v>
      </c>
      <c r="C2" s="192"/>
      <c r="D2" s="192"/>
      <c r="E2" s="193"/>
      <c r="F2" s="194"/>
      <c r="G2" s="195"/>
      <c r="H2" s="196"/>
      <c r="I2" s="175"/>
    </row>
    <row r="3" spans="1:9" ht="25.5">
      <c r="A3" s="215" t="s">
        <v>2</v>
      </c>
      <c r="B3" s="192" t="s">
        <v>3</v>
      </c>
      <c r="C3" s="197" t="s">
        <v>4</v>
      </c>
      <c r="D3" s="195" t="s">
        <v>5</v>
      </c>
      <c r="E3" s="198" t="s">
        <v>6</v>
      </c>
      <c r="F3" s="199" t="s">
        <v>7</v>
      </c>
      <c r="G3" s="198" t="s">
        <v>8</v>
      </c>
      <c r="H3" s="198" t="s">
        <v>9</v>
      </c>
      <c r="I3" s="176" t="s">
        <v>10</v>
      </c>
    </row>
    <row r="4" spans="1:9" ht="14.25">
      <c r="A4" s="177" t="s">
        <v>11</v>
      </c>
      <c r="B4" s="178"/>
      <c r="C4" s="178"/>
      <c r="D4" s="178"/>
      <c r="E4" s="179"/>
      <c r="F4" s="180"/>
      <c r="G4" s="181"/>
      <c r="H4" s="182"/>
      <c r="I4" s="219"/>
    </row>
    <row r="5" spans="1:9" ht="25.5">
      <c r="A5" s="177" t="s">
        <v>12</v>
      </c>
      <c r="B5" s="200"/>
      <c r="C5" s="200"/>
      <c r="D5" s="200"/>
      <c r="E5" s="201"/>
      <c r="F5" s="202"/>
      <c r="G5" s="203"/>
      <c r="H5" s="204"/>
      <c r="I5" s="219"/>
    </row>
    <row r="6" spans="1:9" ht="11.25" customHeight="1">
      <c r="A6" s="177" t="s">
        <v>13</v>
      </c>
      <c r="B6" s="200"/>
      <c r="C6" s="200"/>
      <c r="D6" s="200"/>
      <c r="E6" s="201"/>
      <c r="F6" s="202"/>
      <c r="G6" s="203"/>
      <c r="H6" s="204"/>
      <c r="I6" s="183"/>
    </row>
    <row r="7" spans="1:9" ht="89.25">
      <c r="A7" s="225" t="s">
        <v>14</v>
      </c>
      <c r="B7" s="186">
        <f>791777.93</f>
        <v>791777.93</v>
      </c>
      <c r="C7" s="186">
        <v>0</v>
      </c>
      <c r="D7" s="186">
        <v>0</v>
      </c>
      <c r="E7" s="181">
        <v>0</v>
      </c>
      <c r="F7" s="181">
        <v>200000</v>
      </c>
      <c r="G7" s="181">
        <v>0</v>
      </c>
      <c r="H7" s="181">
        <f t="shared" ref="H7:H22" si="0">SUM(B7:G7)</f>
        <v>991777.93</v>
      </c>
      <c r="I7" s="220" t="s">
        <v>15</v>
      </c>
    </row>
    <row r="8" spans="1:9" ht="36.6" customHeight="1">
      <c r="A8" s="225" t="s">
        <v>16</v>
      </c>
      <c r="B8" s="186">
        <f>549490.1</f>
        <v>549490.1</v>
      </c>
      <c r="C8" s="186">
        <v>6123534.8600000003</v>
      </c>
      <c r="D8" s="186">
        <v>0</v>
      </c>
      <c r="E8" s="181">
        <v>0</v>
      </c>
      <c r="F8" s="181">
        <v>0</v>
      </c>
      <c r="G8" s="181">
        <v>0</v>
      </c>
      <c r="H8" s="181">
        <f t="shared" si="0"/>
        <v>6673024.96</v>
      </c>
      <c r="I8" s="220" t="s">
        <v>431</v>
      </c>
    </row>
    <row r="9" spans="1:9" ht="53.45" customHeight="1">
      <c r="A9" s="214" t="s">
        <v>17</v>
      </c>
      <c r="B9" s="186">
        <v>400000</v>
      </c>
      <c r="C9" s="181">
        <v>0</v>
      </c>
      <c r="D9" s="186">
        <v>0</v>
      </c>
      <c r="E9" s="186">
        <v>0</v>
      </c>
      <c r="F9" s="186">
        <v>0</v>
      </c>
      <c r="G9" s="181">
        <v>0</v>
      </c>
      <c r="H9" s="181">
        <f t="shared" si="0"/>
        <v>400000</v>
      </c>
      <c r="I9" s="220" t="s">
        <v>18</v>
      </c>
    </row>
    <row r="10" spans="1:9" ht="96.75" customHeight="1">
      <c r="A10" s="214" t="s">
        <v>19</v>
      </c>
      <c r="B10" s="186">
        <v>0</v>
      </c>
      <c r="C10" s="181">
        <v>0</v>
      </c>
      <c r="D10" s="186">
        <f>400000+20000</f>
        <v>420000</v>
      </c>
      <c r="E10" s="186">
        <v>0</v>
      </c>
      <c r="F10" s="186">
        <v>0</v>
      </c>
      <c r="G10" s="181">
        <v>0</v>
      </c>
      <c r="H10" s="181">
        <f t="shared" si="0"/>
        <v>420000</v>
      </c>
      <c r="I10" s="226" t="s">
        <v>517</v>
      </c>
    </row>
    <row r="11" spans="1:9" ht="76.5">
      <c r="A11" s="214" t="s">
        <v>20</v>
      </c>
      <c r="B11" s="227">
        <v>0</v>
      </c>
      <c r="C11" s="198">
        <v>0</v>
      </c>
      <c r="D11" s="227">
        <v>400000</v>
      </c>
      <c r="E11" s="227">
        <v>0</v>
      </c>
      <c r="F11" s="227">
        <v>0</v>
      </c>
      <c r="G11" s="198">
        <v>0</v>
      </c>
      <c r="H11" s="198">
        <f t="shared" si="0"/>
        <v>400000</v>
      </c>
      <c r="I11" s="228" t="s">
        <v>519</v>
      </c>
    </row>
    <row r="12" spans="1:9" ht="107.25" customHeight="1">
      <c r="A12" s="214" t="s">
        <v>21</v>
      </c>
      <c r="B12" s="186">
        <v>0</v>
      </c>
      <c r="C12" s="181">
        <v>0</v>
      </c>
      <c r="D12" s="186">
        <v>60000</v>
      </c>
      <c r="E12" s="186">
        <v>0</v>
      </c>
      <c r="F12" s="186">
        <v>0</v>
      </c>
      <c r="G12" s="181">
        <v>0</v>
      </c>
      <c r="H12" s="181">
        <f t="shared" si="0"/>
        <v>60000</v>
      </c>
      <c r="I12" s="220" t="s">
        <v>518</v>
      </c>
    </row>
    <row r="13" spans="1:9" ht="89.25">
      <c r="A13" s="214" t="s">
        <v>22</v>
      </c>
      <c r="B13" s="186">
        <v>0</v>
      </c>
      <c r="C13" s="181">
        <v>0</v>
      </c>
      <c r="D13" s="186">
        <f>80000+40000</f>
        <v>120000</v>
      </c>
      <c r="E13" s="186">
        <v>0</v>
      </c>
      <c r="F13" s="186">
        <v>0</v>
      </c>
      <c r="G13" s="181">
        <v>0</v>
      </c>
      <c r="H13" s="181">
        <f t="shared" si="0"/>
        <v>120000</v>
      </c>
      <c r="I13" s="220" t="s">
        <v>520</v>
      </c>
    </row>
    <row r="14" spans="1:9" ht="53.45" customHeight="1">
      <c r="A14" s="229" t="s">
        <v>23</v>
      </c>
      <c r="B14" s="186">
        <v>383000</v>
      </c>
      <c r="C14" s="181">
        <v>0</v>
      </c>
      <c r="D14" s="186">
        <v>0</v>
      </c>
      <c r="E14" s="186">
        <v>0</v>
      </c>
      <c r="F14" s="186">
        <v>0</v>
      </c>
      <c r="G14" s="181">
        <v>0</v>
      </c>
      <c r="H14" s="181">
        <f t="shared" si="0"/>
        <v>383000</v>
      </c>
      <c r="I14" s="220" t="s">
        <v>24</v>
      </c>
    </row>
    <row r="15" spans="1:9" ht="25.5">
      <c r="A15" s="229" t="s">
        <v>25</v>
      </c>
      <c r="B15" s="186">
        <v>500000</v>
      </c>
      <c r="C15" s="181">
        <v>0</v>
      </c>
      <c r="D15" s="186">
        <v>0</v>
      </c>
      <c r="E15" s="186">
        <v>0</v>
      </c>
      <c r="F15" s="186">
        <v>0</v>
      </c>
      <c r="G15" s="181">
        <v>0</v>
      </c>
      <c r="H15" s="181">
        <f t="shared" si="0"/>
        <v>500000</v>
      </c>
      <c r="I15" s="220" t="s">
        <v>26</v>
      </c>
    </row>
    <row r="16" spans="1:9" ht="38.25">
      <c r="A16" s="229" t="s">
        <v>27</v>
      </c>
      <c r="B16" s="186">
        <v>22000</v>
      </c>
      <c r="C16" s="181">
        <v>0</v>
      </c>
      <c r="D16" s="186">
        <v>0</v>
      </c>
      <c r="E16" s="186">
        <v>0</v>
      </c>
      <c r="F16" s="186">
        <v>0</v>
      </c>
      <c r="G16" s="181">
        <v>0</v>
      </c>
      <c r="H16" s="181">
        <f t="shared" si="0"/>
        <v>22000</v>
      </c>
      <c r="I16" s="220" t="s">
        <v>432</v>
      </c>
    </row>
    <row r="17" spans="1:9" ht="38.25">
      <c r="A17" s="229" t="s">
        <v>28</v>
      </c>
      <c r="B17" s="186">
        <v>150000</v>
      </c>
      <c r="C17" s="181">
        <v>0</v>
      </c>
      <c r="D17" s="186">
        <v>0</v>
      </c>
      <c r="E17" s="186">
        <v>0</v>
      </c>
      <c r="F17" s="186">
        <v>0</v>
      </c>
      <c r="G17" s="181">
        <v>0</v>
      </c>
      <c r="H17" s="181">
        <f t="shared" si="0"/>
        <v>150000</v>
      </c>
      <c r="I17" s="220" t="s">
        <v>433</v>
      </c>
    </row>
    <row r="18" spans="1:9" ht="51">
      <c r="A18" s="229" t="s">
        <v>29</v>
      </c>
      <c r="B18" s="186">
        <f>158000-50000</f>
        <v>108000</v>
      </c>
      <c r="C18" s="181">
        <v>0</v>
      </c>
      <c r="D18" s="186">
        <v>0</v>
      </c>
      <c r="E18" s="186">
        <v>0</v>
      </c>
      <c r="F18" s="186">
        <v>0</v>
      </c>
      <c r="G18" s="181">
        <v>0</v>
      </c>
      <c r="H18" s="181">
        <f t="shared" si="0"/>
        <v>108000</v>
      </c>
      <c r="I18" s="220" t="s">
        <v>434</v>
      </c>
    </row>
    <row r="19" spans="1:9" ht="38.25">
      <c r="A19" s="229" t="s">
        <v>30</v>
      </c>
      <c r="B19" s="186">
        <v>11550</v>
      </c>
      <c r="C19" s="181">
        <v>0</v>
      </c>
      <c r="D19" s="186">
        <v>0</v>
      </c>
      <c r="E19" s="186">
        <v>0</v>
      </c>
      <c r="F19" s="186">
        <v>0</v>
      </c>
      <c r="G19" s="181">
        <v>0</v>
      </c>
      <c r="H19" s="181">
        <f t="shared" si="0"/>
        <v>11550</v>
      </c>
      <c r="I19" s="220" t="s">
        <v>31</v>
      </c>
    </row>
    <row r="20" spans="1:9" ht="51">
      <c r="A20" s="230" t="s">
        <v>32</v>
      </c>
      <c r="B20" s="186">
        <v>0</v>
      </c>
      <c r="C20" s="181">
        <v>0</v>
      </c>
      <c r="D20" s="186">
        <v>71831.64</v>
      </c>
      <c r="E20" s="186">
        <v>0</v>
      </c>
      <c r="F20" s="186">
        <v>0</v>
      </c>
      <c r="G20" s="181">
        <v>0</v>
      </c>
      <c r="H20" s="181">
        <f t="shared" si="0"/>
        <v>71831.64</v>
      </c>
      <c r="I20" s="220" t="s">
        <v>435</v>
      </c>
    </row>
    <row r="21" spans="1:9" ht="38.25">
      <c r="A21" s="231" t="s">
        <v>368</v>
      </c>
      <c r="B21" s="186">
        <v>52000</v>
      </c>
      <c r="C21" s="181">
        <v>0</v>
      </c>
      <c r="D21" s="186">
        <v>0</v>
      </c>
      <c r="E21" s="186">
        <v>0</v>
      </c>
      <c r="F21" s="186">
        <v>0</v>
      </c>
      <c r="G21" s="181">
        <v>0</v>
      </c>
      <c r="H21" s="181">
        <f t="shared" si="0"/>
        <v>52000</v>
      </c>
      <c r="I21" s="220" t="s">
        <v>436</v>
      </c>
    </row>
    <row r="22" spans="1:9" ht="51">
      <c r="A22" s="231" t="s">
        <v>369</v>
      </c>
      <c r="B22" s="186">
        <v>5000</v>
      </c>
      <c r="C22" s="181">
        <v>0</v>
      </c>
      <c r="D22" s="186">
        <v>0</v>
      </c>
      <c r="E22" s="186">
        <v>0</v>
      </c>
      <c r="F22" s="186">
        <v>0</v>
      </c>
      <c r="G22" s="181">
        <v>0</v>
      </c>
      <c r="H22" s="181">
        <f t="shared" si="0"/>
        <v>5000</v>
      </c>
      <c r="I22" s="220" t="s">
        <v>437</v>
      </c>
    </row>
    <row r="23" spans="1:9" ht="36" customHeight="1">
      <c r="A23" s="216" t="s">
        <v>35</v>
      </c>
      <c r="B23" s="181">
        <f t="shared" ref="B23:H23" si="1">SUM(B7:B22)</f>
        <v>2972818.0300000003</v>
      </c>
      <c r="C23" s="181">
        <f t="shared" si="1"/>
        <v>6123534.8600000003</v>
      </c>
      <c r="D23" s="181">
        <f t="shared" si="1"/>
        <v>1071831.6399999999</v>
      </c>
      <c r="E23" s="186">
        <f t="shared" si="1"/>
        <v>0</v>
      </c>
      <c r="F23" s="181">
        <f t="shared" si="1"/>
        <v>200000</v>
      </c>
      <c r="G23" s="186">
        <f t="shared" si="1"/>
        <v>0</v>
      </c>
      <c r="H23" s="181">
        <f t="shared" si="1"/>
        <v>10368184.530000001</v>
      </c>
      <c r="I23" s="220"/>
    </row>
    <row r="24" spans="1:9" ht="25.5">
      <c r="A24" s="177" t="s">
        <v>36</v>
      </c>
      <c r="B24" s="203" t="s">
        <v>3</v>
      </c>
      <c r="C24" s="203" t="s">
        <v>4</v>
      </c>
      <c r="D24" s="203" t="s">
        <v>5</v>
      </c>
      <c r="E24" s="203" t="s">
        <v>37</v>
      </c>
      <c r="F24" s="203" t="s">
        <v>7</v>
      </c>
      <c r="G24" s="203" t="s">
        <v>8</v>
      </c>
      <c r="H24" s="203" t="s">
        <v>9</v>
      </c>
      <c r="I24" s="184" t="s">
        <v>10</v>
      </c>
    </row>
    <row r="25" spans="1:9" s="136" customFormat="1" ht="24" customHeight="1">
      <c r="A25" s="177" t="s">
        <v>38</v>
      </c>
      <c r="B25" s="203"/>
      <c r="C25" s="203">
        <f>592800</f>
        <v>592800</v>
      </c>
      <c r="D25" s="203"/>
      <c r="E25" s="203"/>
      <c r="F25" s="203"/>
      <c r="G25" s="203"/>
      <c r="H25" s="203">
        <f>SUM(B25:G25)</f>
        <v>592800</v>
      </c>
      <c r="I25" s="184"/>
    </row>
    <row r="26" spans="1:9" ht="48" customHeight="1">
      <c r="A26" s="229" t="s">
        <v>39</v>
      </c>
      <c r="B26" s="205">
        <v>10000</v>
      </c>
      <c r="C26" s="203">
        <v>0</v>
      </c>
      <c r="D26" s="203">
        <v>0</v>
      </c>
      <c r="E26" s="205">
        <v>0</v>
      </c>
      <c r="F26" s="205">
        <v>0</v>
      </c>
      <c r="G26" s="203">
        <v>0</v>
      </c>
      <c r="H26" s="203">
        <f>SUM(B26:G26)</f>
        <v>10000</v>
      </c>
      <c r="I26" s="232" t="s">
        <v>40</v>
      </c>
    </row>
    <row r="27" spans="1:9" ht="46.15" customHeight="1">
      <c r="A27" s="229" t="s">
        <v>41</v>
      </c>
      <c r="B27" s="205">
        <v>50000</v>
      </c>
      <c r="C27" s="203">
        <v>0</v>
      </c>
      <c r="D27" s="203">
        <v>0</v>
      </c>
      <c r="E27" s="205">
        <v>0</v>
      </c>
      <c r="F27" s="205">
        <v>0</v>
      </c>
      <c r="G27" s="203">
        <v>0</v>
      </c>
      <c r="H27" s="203">
        <f>SUM(B27:G27)</f>
        <v>50000</v>
      </c>
      <c r="I27" s="232" t="s">
        <v>42</v>
      </c>
    </row>
    <row r="28" spans="1:9" ht="42.6" customHeight="1">
      <c r="A28" s="229" t="s">
        <v>43</v>
      </c>
      <c r="B28" s="205">
        <v>50000</v>
      </c>
      <c r="C28" s="203">
        <v>0</v>
      </c>
      <c r="D28" s="203">
        <v>0</v>
      </c>
      <c r="E28" s="205">
        <v>0</v>
      </c>
      <c r="F28" s="205">
        <v>0</v>
      </c>
      <c r="G28" s="203">
        <v>0</v>
      </c>
      <c r="H28" s="203">
        <f>SUM(B28:G28)</f>
        <v>50000</v>
      </c>
      <c r="I28" s="220" t="s">
        <v>44</v>
      </c>
    </row>
    <row r="29" spans="1:9" ht="45" customHeight="1">
      <c r="A29" s="229" t="s">
        <v>45</v>
      </c>
      <c r="B29" s="186">
        <v>20000</v>
      </c>
      <c r="C29" s="181">
        <v>0</v>
      </c>
      <c r="D29" s="186">
        <v>0</v>
      </c>
      <c r="E29" s="186">
        <v>0</v>
      </c>
      <c r="F29" s="186">
        <v>0</v>
      </c>
      <c r="G29" s="181">
        <v>0</v>
      </c>
      <c r="H29" s="181">
        <f>SUM(B29:G29)</f>
        <v>20000</v>
      </c>
      <c r="I29" s="220" t="s">
        <v>46</v>
      </c>
    </row>
    <row r="30" spans="1:9" ht="31.9" customHeight="1">
      <c r="A30" s="217" t="s">
        <v>35</v>
      </c>
      <c r="B30" s="181">
        <f t="shared" ref="B30:G30" si="2">SUM(B26:B29)</f>
        <v>130000</v>
      </c>
      <c r="C30" s="181">
        <f>SUM(C25:C29)</f>
        <v>592800</v>
      </c>
      <c r="D30" s="181">
        <f t="shared" si="2"/>
        <v>0</v>
      </c>
      <c r="E30" s="181">
        <f t="shared" si="2"/>
        <v>0</v>
      </c>
      <c r="F30" s="181">
        <f t="shared" si="2"/>
        <v>0</v>
      </c>
      <c r="G30" s="181">
        <f t="shared" si="2"/>
        <v>0</v>
      </c>
      <c r="H30" s="181">
        <f>SUM(H25:H29)</f>
        <v>722800</v>
      </c>
      <c r="I30" s="221"/>
    </row>
    <row r="31" spans="1:9" ht="14.25">
      <c r="A31" s="217" t="s">
        <v>47</v>
      </c>
      <c r="B31" s="186"/>
      <c r="C31" s="181"/>
      <c r="D31" s="186"/>
      <c r="E31" s="186"/>
      <c r="F31" s="186"/>
      <c r="G31" s="181"/>
      <c r="H31" s="181"/>
      <c r="I31" s="220"/>
    </row>
    <row r="32" spans="1:9" ht="70.900000000000006" customHeight="1">
      <c r="A32" s="229" t="s">
        <v>48</v>
      </c>
      <c r="B32" s="186">
        <v>20000</v>
      </c>
      <c r="C32" s="181">
        <v>0</v>
      </c>
      <c r="D32" s="186">
        <v>0</v>
      </c>
      <c r="E32" s="186">
        <v>0</v>
      </c>
      <c r="F32" s="186">
        <v>0</v>
      </c>
      <c r="G32" s="181">
        <v>0</v>
      </c>
      <c r="H32" s="181">
        <f>SUM(B32:G32)</f>
        <v>20000</v>
      </c>
      <c r="I32" s="220" t="s">
        <v>49</v>
      </c>
    </row>
    <row r="33" spans="1:9" ht="76.5">
      <c r="A33" s="229" t="s">
        <v>50</v>
      </c>
      <c r="B33" s="186">
        <v>20000</v>
      </c>
      <c r="C33" s="181">
        <v>0</v>
      </c>
      <c r="D33" s="181">
        <v>0</v>
      </c>
      <c r="E33" s="186">
        <v>0</v>
      </c>
      <c r="F33" s="186">
        <v>0</v>
      </c>
      <c r="G33" s="181">
        <v>0</v>
      </c>
      <c r="H33" s="181">
        <f>SUM(B33:G33)</f>
        <v>20000</v>
      </c>
      <c r="I33" s="220" t="s">
        <v>51</v>
      </c>
    </row>
    <row r="34" spans="1:9" ht="25.5">
      <c r="A34" s="231" t="s">
        <v>370</v>
      </c>
      <c r="B34" s="186">
        <v>70000</v>
      </c>
      <c r="C34" s="181">
        <v>0</v>
      </c>
      <c r="D34" s="186">
        <v>0</v>
      </c>
      <c r="E34" s="186">
        <v>0</v>
      </c>
      <c r="F34" s="186">
        <v>0</v>
      </c>
      <c r="G34" s="181">
        <v>0</v>
      </c>
      <c r="H34" s="181">
        <f>SUM(B34:G34)</f>
        <v>70000</v>
      </c>
      <c r="I34" s="220" t="s">
        <v>53</v>
      </c>
    </row>
    <row r="35" spans="1:9" ht="25.5">
      <c r="A35" s="231" t="s">
        <v>371</v>
      </c>
      <c r="B35" s="186">
        <v>20000</v>
      </c>
      <c r="C35" s="181">
        <v>0</v>
      </c>
      <c r="D35" s="186">
        <v>0</v>
      </c>
      <c r="E35" s="186">
        <v>0</v>
      </c>
      <c r="F35" s="186">
        <v>0</v>
      </c>
      <c r="G35" s="181">
        <v>0</v>
      </c>
      <c r="H35" s="181">
        <f>SUM(B35:G35)</f>
        <v>20000</v>
      </c>
      <c r="I35" s="220" t="s">
        <v>55</v>
      </c>
    </row>
    <row r="36" spans="1:9" ht="25.5">
      <c r="A36" s="229" t="s">
        <v>56</v>
      </c>
      <c r="B36" s="186">
        <v>20000</v>
      </c>
      <c r="C36" s="181">
        <v>0</v>
      </c>
      <c r="D36" s="186">
        <v>0</v>
      </c>
      <c r="E36" s="186">
        <v>0</v>
      </c>
      <c r="F36" s="186">
        <v>0</v>
      </c>
      <c r="G36" s="181">
        <v>0</v>
      </c>
      <c r="H36" s="181">
        <f>SUM(B36:G36)</f>
        <v>20000</v>
      </c>
      <c r="I36" s="220" t="s">
        <v>57</v>
      </c>
    </row>
    <row r="37" spans="1:9" ht="27" customHeight="1">
      <c r="A37" s="215" t="s">
        <v>35</v>
      </c>
      <c r="B37" s="181">
        <f t="shared" ref="B37:H37" si="3">SUM(B32:B36)</f>
        <v>150000</v>
      </c>
      <c r="C37" s="186">
        <f t="shared" si="3"/>
        <v>0</v>
      </c>
      <c r="D37" s="181">
        <f t="shared" si="3"/>
        <v>0</v>
      </c>
      <c r="E37" s="186">
        <f t="shared" si="3"/>
        <v>0</v>
      </c>
      <c r="F37" s="186">
        <f t="shared" si="3"/>
        <v>0</v>
      </c>
      <c r="G37" s="186">
        <f t="shared" si="3"/>
        <v>0</v>
      </c>
      <c r="H37" s="181">
        <f t="shared" si="3"/>
        <v>150000</v>
      </c>
      <c r="I37" s="220"/>
    </row>
    <row r="38" spans="1:9" ht="22.9" customHeight="1">
      <c r="A38" s="215" t="s">
        <v>58</v>
      </c>
      <c r="B38" s="181"/>
      <c r="C38" s="186"/>
      <c r="D38" s="181"/>
      <c r="E38" s="186"/>
      <c r="F38" s="186"/>
      <c r="G38" s="186"/>
      <c r="H38" s="181"/>
      <c r="I38" s="220"/>
    </row>
    <row r="39" spans="1:9" ht="45.6" customHeight="1">
      <c r="A39" s="229" t="s">
        <v>59</v>
      </c>
      <c r="B39" s="186">
        <v>150000</v>
      </c>
      <c r="C39" s="186">
        <v>0</v>
      </c>
      <c r="D39" s="186">
        <v>0</v>
      </c>
      <c r="E39" s="186">
        <v>0</v>
      </c>
      <c r="F39" s="186">
        <v>0</v>
      </c>
      <c r="G39" s="186">
        <v>0</v>
      </c>
      <c r="H39" s="181">
        <f>SUM(B39:G39)</f>
        <v>150000</v>
      </c>
      <c r="I39" s="220" t="s">
        <v>438</v>
      </c>
    </row>
    <row r="40" spans="1:9" ht="38.25">
      <c r="A40" s="229" t="s">
        <v>60</v>
      </c>
      <c r="B40" s="186">
        <v>250000</v>
      </c>
      <c r="C40" s="186">
        <v>0</v>
      </c>
      <c r="D40" s="186">
        <v>0</v>
      </c>
      <c r="E40" s="186">
        <v>0</v>
      </c>
      <c r="F40" s="186">
        <v>321447.15999999997</v>
      </c>
      <c r="G40" s="186">
        <v>0</v>
      </c>
      <c r="H40" s="181">
        <f>SUM(B40:G40)</f>
        <v>571447.15999999992</v>
      </c>
      <c r="I40" s="220" t="s">
        <v>438</v>
      </c>
    </row>
    <row r="41" spans="1:9" ht="63.75">
      <c r="A41" s="229" t="s">
        <v>61</v>
      </c>
      <c r="B41" s="186">
        <v>300000</v>
      </c>
      <c r="C41" s="186">
        <v>0</v>
      </c>
      <c r="D41" s="186">
        <v>0</v>
      </c>
      <c r="E41" s="186">
        <v>0</v>
      </c>
      <c r="F41" s="186">
        <v>0</v>
      </c>
      <c r="G41" s="186">
        <v>0</v>
      </c>
      <c r="H41" s="181">
        <f>SUM(B41:G41)</f>
        <v>300000</v>
      </c>
      <c r="I41" s="233" t="s">
        <v>439</v>
      </c>
    </row>
    <row r="42" spans="1:9" ht="51">
      <c r="A42" s="234" t="s">
        <v>62</v>
      </c>
      <c r="B42" s="186">
        <v>250000</v>
      </c>
      <c r="C42" s="186">
        <v>0</v>
      </c>
      <c r="D42" s="186">
        <v>0</v>
      </c>
      <c r="E42" s="186">
        <v>0</v>
      </c>
      <c r="F42" s="186">
        <v>0</v>
      </c>
      <c r="G42" s="186">
        <v>0</v>
      </c>
      <c r="H42" s="181">
        <f>SUM(B42:G42)</f>
        <v>250000</v>
      </c>
      <c r="I42" s="220" t="s">
        <v>440</v>
      </c>
    </row>
    <row r="43" spans="1:9" ht="51">
      <c r="A43" s="229" t="s">
        <v>63</v>
      </c>
      <c r="B43" s="186">
        <v>0</v>
      </c>
      <c r="C43" s="186">
        <v>0</v>
      </c>
      <c r="D43" s="186">
        <v>600000</v>
      </c>
      <c r="E43" s="186">
        <v>0</v>
      </c>
      <c r="F43" s="186">
        <v>0</v>
      </c>
      <c r="G43" s="186">
        <v>0</v>
      </c>
      <c r="H43" s="181">
        <f>SUM(B43:G43)</f>
        <v>600000</v>
      </c>
      <c r="I43" s="220" t="s">
        <v>440</v>
      </c>
    </row>
    <row r="44" spans="1:9" ht="24" customHeight="1">
      <c r="A44" s="217" t="s">
        <v>35</v>
      </c>
      <c r="B44" s="181">
        <f t="shared" ref="B44:H44" si="4">SUM(B39:B43)</f>
        <v>950000</v>
      </c>
      <c r="C44" s="181">
        <f t="shared" si="4"/>
        <v>0</v>
      </c>
      <c r="D44" s="181">
        <f t="shared" si="4"/>
        <v>600000</v>
      </c>
      <c r="E44" s="181">
        <f t="shared" si="4"/>
        <v>0</v>
      </c>
      <c r="F44" s="181">
        <f t="shared" si="4"/>
        <v>321447.15999999997</v>
      </c>
      <c r="G44" s="181">
        <f t="shared" si="4"/>
        <v>0</v>
      </c>
      <c r="H44" s="181">
        <f t="shared" si="4"/>
        <v>1871447.16</v>
      </c>
      <c r="I44" s="221"/>
    </row>
    <row r="45" spans="1:9" ht="14.25">
      <c r="A45" s="217" t="s">
        <v>64</v>
      </c>
      <c r="B45" s="186"/>
      <c r="C45" s="186"/>
      <c r="D45" s="181"/>
      <c r="E45" s="186"/>
      <c r="F45" s="186"/>
      <c r="G45" s="186"/>
      <c r="H45" s="181"/>
      <c r="I45" s="220"/>
    </row>
    <row r="46" spans="1:9" ht="51">
      <c r="A46" s="231" t="s">
        <v>372</v>
      </c>
      <c r="B46" s="186">
        <v>40000</v>
      </c>
      <c r="C46" s="186">
        <v>0</v>
      </c>
      <c r="D46" s="181">
        <v>0</v>
      </c>
      <c r="E46" s="186">
        <v>0</v>
      </c>
      <c r="F46" s="186">
        <v>0</v>
      </c>
      <c r="G46" s="186">
        <v>0</v>
      </c>
      <c r="H46" s="181">
        <f t="shared" ref="H46:H54" si="5">SUM(B46:G46)</f>
        <v>40000</v>
      </c>
      <c r="I46" s="220" t="s">
        <v>441</v>
      </c>
    </row>
    <row r="47" spans="1:9" ht="38.25">
      <c r="A47" s="231" t="s">
        <v>373</v>
      </c>
      <c r="B47" s="186">
        <v>40000</v>
      </c>
      <c r="C47" s="186">
        <v>0</v>
      </c>
      <c r="D47" s="181">
        <v>0</v>
      </c>
      <c r="E47" s="186">
        <v>0</v>
      </c>
      <c r="F47" s="186">
        <v>0</v>
      </c>
      <c r="G47" s="186">
        <v>0</v>
      </c>
      <c r="H47" s="181">
        <f t="shared" si="5"/>
        <v>40000</v>
      </c>
      <c r="I47" s="220" t="s">
        <v>442</v>
      </c>
    </row>
    <row r="48" spans="1:9" ht="51">
      <c r="A48" s="229" t="s">
        <v>67</v>
      </c>
      <c r="B48" s="186">
        <v>35000</v>
      </c>
      <c r="C48" s="186">
        <v>0</v>
      </c>
      <c r="D48" s="181">
        <v>0</v>
      </c>
      <c r="E48" s="186">
        <v>0</v>
      </c>
      <c r="F48" s="186">
        <v>0</v>
      </c>
      <c r="G48" s="186">
        <v>0</v>
      </c>
      <c r="H48" s="181">
        <f t="shared" si="5"/>
        <v>35000</v>
      </c>
      <c r="I48" s="220" t="s">
        <v>443</v>
      </c>
    </row>
    <row r="49" spans="1:9" ht="38.25">
      <c r="A49" s="229" t="s">
        <v>68</v>
      </c>
      <c r="B49" s="186">
        <v>50000</v>
      </c>
      <c r="C49" s="186">
        <v>0</v>
      </c>
      <c r="D49" s="181">
        <v>0</v>
      </c>
      <c r="E49" s="186">
        <v>0</v>
      </c>
      <c r="F49" s="186">
        <v>0</v>
      </c>
      <c r="G49" s="186">
        <v>0</v>
      </c>
      <c r="H49" s="181">
        <f t="shared" si="5"/>
        <v>50000</v>
      </c>
      <c r="I49" s="220" t="s">
        <v>442</v>
      </c>
    </row>
    <row r="50" spans="1:9" ht="38.25">
      <c r="A50" s="229" t="s">
        <v>69</v>
      </c>
      <c r="B50" s="186">
        <v>0</v>
      </c>
      <c r="C50" s="186">
        <v>0</v>
      </c>
      <c r="D50" s="186">
        <v>150000</v>
      </c>
      <c r="E50" s="186">
        <v>0</v>
      </c>
      <c r="F50" s="186">
        <v>0</v>
      </c>
      <c r="G50" s="186">
        <v>0</v>
      </c>
      <c r="H50" s="181">
        <f t="shared" si="5"/>
        <v>150000</v>
      </c>
      <c r="I50" s="220" t="s">
        <v>444</v>
      </c>
    </row>
    <row r="51" spans="1:9" ht="38.25">
      <c r="A51" s="229" t="s">
        <v>70</v>
      </c>
      <c r="B51" s="186">
        <v>0</v>
      </c>
      <c r="C51" s="186">
        <v>0</v>
      </c>
      <c r="D51" s="186">
        <v>30000</v>
      </c>
      <c r="E51" s="186">
        <v>0</v>
      </c>
      <c r="F51" s="186">
        <v>0</v>
      </c>
      <c r="G51" s="186">
        <v>0</v>
      </c>
      <c r="H51" s="181">
        <f t="shared" si="5"/>
        <v>30000</v>
      </c>
      <c r="I51" s="220" t="s">
        <v>445</v>
      </c>
    </row>
    <row r="52" spans="1:9" ht="38.25">
      <c r="A52" s="229" t="s">
        <v>71</v>
      </c>
      <c r="B52" s="186">
        <v>20000</v>
      </c>
      <c r="C52" s="186">
        <v>0</v>
      </c>
      <c r="D52" s="186">
        <v>0</v>
      </c>
      <c r="E52" s="186">
        <v>0</v>
      </c>
      <c r="F52" s="186">
        <v>0</v>
      </c>
      <c r="G52" s="186">
        <v>0</v>
      </c>
      <c r="H52" s="181">
        <f t="shared" si="5"/>
        <v>20000</v>
      </c>
      <c r="I52" s="220" t="s">
        <v>446</v>
      </c>
    </row>
    <row r="53" spans="1:9" ht="38.25">
      <c r="A53" s="229" t="s">
        <v>72</v>
      </c>
      <c r="B53" s="186">
        <v>100000</v>
      </c>
      <c r="C53" s="186">
        <v>0</v>
      </c>
      <c r="D53" s="181">
        <v>0</v>
      </c>
      <c r="E53" s="186">
        <v>0</v>
      </c>
      <c r="F53" s="186">
        <v>0</v>
      </c>
      <c r="G53" s="186">
        <v>0</v>
      </c>
      <c r="H53" s="181">
        <f t="shared" si="5"/>
        <v>100000</v>
      </c>
      <c r="I53" s="220" t="s">
        <v>447</v>
      </c>
    </row>
    <row r="54" spans="1:9" ht="38.25">
      <c r="A54" s="229" t="s">
        <v>73</v>
      </c>
      <c r="B54" s="186">
        <v>0</v>
      </c>
      <c r="C54" s="186">
        <v>0</v>
      </c>
      <c r="D54" s="181">
        <v>60000</v>
      </c>
      <c r="E54" s="186">
        <v>0</v>
      </c>
      <c r="F54" s="186">
        <v>0</v>
      </c>
      <c r="G54" s="186">
        <v>0</v>
      </c>
      <c r="H54" s="181">
        <f t="shared" si="5"/>
        <v>60000</v>
      </c>
      <c r="I54" s="220" t="s">
        <v>448</v>
      </c>
    </row>
    <row r="55" spans="1:9" ht="31.9" customHeight="1">
      <c r="A55" s="229" t="s">
        <v>35</v>
      </c>
      <c r="B55" s="186">
        <f t="shared" ref="B55:H55" si="6">SUM(B46:B54)</f>
        <v>285000</v>
      </c>
      <c r="C55" s="186">
        <f t="shared" si="6"/>
        <v>0</v>
      </c>
      <c r="D55" s="181">
        <f t="shared" si="6"/>
        <v>240000</v>
      </c>
      <c r="E55" s="186">
        <f t="shared" si="6"/>
        <v>0</v>
      </c>
      <c r="F55" s="186">
        <f t="shared" si="6"/>
        <v>0</v>
      </c>
      <c r="G55" s="186">
        <f t="shared" si="6"/>
        <v>0</v>
      </c>
      <c r="H55" s="181">
        <f t="shared" si="6"/>
        <v>525000</v>
      </c>
      <c r="I55" s="220"/>
    </row>
    <row r="56" spans="1:9" ht="31.9" customHeight="1">
      <c r="A56" s="217" t="s">
        <v>74</v>
      </c>
      <c r="B56" s="186"/>
      <c r="C56" s="186"/>
      <c r="D56" s="181"/>
      <c r="E56" s="186"/>
      <c r="F56" s="186"/>
      <c r="G56" s="186"/>
      <c r="H56" s="181"/>
      <c r="I56" s="220"/>
    </row>
    <row r="57" spans="1:9" ht="25.5">
      <c r="A57" s="229" t="s">
        <v>75</v>
      </c>
      <c r="B57" s="186">
        <v>80000</v>
      </c>
      <c r="C57" s="186">
        <v>0</v>
      </c>
      <c r="D57" s="181">
        <v>100000</v>
      </c>
      <c r="E57" s="186">
        <v>0</v>
      </c>
      <c r="F57" s="186">
        <v>0</v>
      </c>
      <c r="G57" s="186">
        <v>0</v>
      </c>
      <c r="H57" s="181">
        <f>SUM(B57:G57)</f>
        <v>180000</v>
      </c>
      <c r="I57" s="220" t="s">
        <v>449</v>
      </c>
    </row>
    <row r="58" spans="1:9" ht="38.25">
      <c r="A58" s="229" t="s">
        <v>76</v>
      </c>
      <c r="B58" s="186">
        <v>39575.199999999997</v>
      </c>
      <c r="C58" s="186">
        <v>0</v>
      </c>
      <c r="D58" s="181">
        <v>0</v>
      </c>
      <c r="E58" s="186">
        <v>0</v>
      </c>
      <c r="F58" s="186">
        <v>0</v>
      </c>
      <c r="G58" s="186">
        <v>0</v>
      </c>
      <c r="H58" s="181">
        <f>SUM(B58:G58)</f>
        <v>39575.199999999997</v>
      </c>
      <c r="I58" s="220" t="s">
        <v>450</v>
      </c>
    </row>
    <row r="59" spans="1:9" ht="38.25">
      <c r="A59" s="229" t="s">
        <v>77</v>
      </c>
      <c r="B59" s="186">
        <v>30000</v>
      </c>
      <c r="C59" s="186">
        <v>0</v>
      </c>
      <c r="D59" s="181">
        <v>0</v>
      </c>
      <c r="E59" s="186">
        <v>0</v>
      </c>
      <c r="F59" s="186">
        <v>0</v>
      </c>
      <c r="G59" s="186">
        <v>0</v>
      </c>
      <c r="H59" s="181">
        <f>SUM(B59:G59)</f>
        <v>30000</v>
      </c>
      <c r="I59" s="220" t="s">
        <v>451</v>
      </c>
    </row>
    <row r="60" spans="1:9" ht="25.5">
      <c r="A60" s="229" t="s">
        <v>78</v>
      </c>
      <c r="B60" s="186">
        <v>53750</v>
      </c>
      <c r="C60" s="186">
        <v>0</v>
      </c>
      <c r="D60" s="181">
        <v>0</v>
      </c>
      <c r="E60" s="186">
        <v>0</v>
      </c>
      <c r="F60" s="186">
        <v>0</v>
      </c>
      <c r="G60" s="186">
        <v>0</v>
      </c>
      <c r="H60" s="181">
        <f>SUM(B60:G60)</f>
        <v>53750</v>
      </c>
      <c r="I60" s="220" t="s">
        <v>494</v>
      </c>
    </row>
    <row r="61" spans="1:9" ht="51" customHeight="1">
      <c r="A61" s="217" t="s">
        <v>35</v>
      </c>
      <c r="B61" s="181">
        <f t="shared" ref="B61:H61" si="7">SUM(B57:B60)</f>
        <v>203325.2</v>
      </c>
      <c r="C61" s="181">
        <f t="shared" si="7"/>
        <v>0</v>
      </c>
      <c r="D61" s="181">
        <f t="shared" si="7"/>
        <v>100000</v>
      </c>
      <c r="E61" s="181">
        <f t="shared" si="7"/>
        <v>0</v>
      </c>
      <c r="F61" s="181">
        <f t="shared" si="7"/>
        <v>0</v>
      </c>
      <c r="G61" s="181">
        <f t="shared" si="7"/>
        <v>0</v>
      </c>
      <c r="H61" s="181">
        <f t="shared" si="7"/>
        <v>303325.2</v>
      </c>
      <c r="I61" s="221"/>
    </row>
    <row r="62" spans="1:9" ht="14.25">
      <c r="A62" s="217" t="s">
        <v>79</v>
      </c>
      <c r="B62" s="186"/>
      <c r="C62" s="186"/>
      <c r="D62" s="181"/>
      <c r="E62" s="186"/>
      <c r="F62" s="186"/>
      <c r="G62" s="186"/>
      <c r="H62" s="181"/>
      <c r="I62" s="220"/>
    </row>
    <row r="63" spans="1:9" ht="25.5">
      <c r="A63" s="230" t="s">
        <v>80</v>
      </c>
      <c r="B63" s="186">
        <v>5000</v>
      </c>
      <c r="C63" s="186">
        <v>5074</v>
      </c>
      <c r="D63" s="181">
        <v>0</v>
      </c>
      <c r="E63" s="186">
        <v>0</v>
      </c>
      <c r="F63" s="186">
        <v>0</v>
      </c>
      <c r="G63" s="186">
        <v>0</v>
      </c>
      <c r="H63" s="181">
        <f>SUM(B63:G63)</f>
        <v>10074</v>
      </c>
      <c r="I63" s="220" t="s">
        <v>452</v>
      </c>
    </row>
    <row r="64" spans="1:9" ht="63.75">
      <c r="A64" s="229" t="s">
        <v>81</v>
      </c>
      <c r="B64" s="186">
        <v>2000</v>
      </c>
      <c r="C64" s="186">
        <v>0</v>
      </c>
      <c r="D64" s="181">
        <v>0</v>
      </c>
      <c r="E64" s="186">
        <v>0</v>
      </c>
      <c r="F64" s="186">
        <v>0</v>
      </c>
      <c r="G64" s="186">
        <v>0</v>
      </c>
      <c r="H64" s="181">
        <f>SUM(B64:G64)</f>
        <v>2000</v>
      </c>
      <c r="I64" s="220" t="s">
        <v>453</v>
      </c>
    </row>
    <row r="65" spans="1:9" ht="63.75">
      <c r="A65" s="230" t="s">
        <v>82</v>
      </c>
      <c r="B65" s="186">
        <v>5000</v>
      </c>
      <c r="C65" s="186">
        <v>0</v>
      </c>
      <c r="D65" s="181">
        <v>0</v>
      </c>
      <c r="E65" s="186">
        <v>0</v>
      </c>
      <c r="F65" s="186">
        <v>0</v>
      </c>
      <c r="G65" s="186">
        <v>0</v>
      </c>
      <c r="H65" s="181">
        <f>SUM(B65:G65)</f>
        <v>5000</v>
      </c>
      <c r="I65" s="220" t="s">
        <v>454</v>
      </c>
    </row>
    <row r="66" spans="1:9" ht="51">
      <c r="A66" s="229" t="s">
        <v>83</v>
      </c>
      <c r="B66" s="186">
        <v>4000</v>
      </c>
      <c r="C66" s="186">
        <v>0</v>
      </c>
      <c r="D66" s="181">
        <v>0</v>
      </c>
      <c r="E66" s="186">
        <v>0</v>
      </c>
      <c r="F66" s="186">
        <v>0</v>
      </c>
      <c r="G66" s="186">
        <v>0</v>
      </c>
      <c r="H66" s="181">
        <f>SUM(B66:G66)</f>
        <v>4000</v>
      </c>
      <c r="I66" s="220" t="s">
        <v>454</v>
      </c>
    </row>
    <row r="67" spans="1:9" ht="38.25" customHeight="1">
      <c r="A67" s="229" t="s">
        <v>84</v>
      </c>
      <c r="B67" s="186">
        <v>1311.84</v>
      </c>
      <c r="C67" s="186">
        <v>0</v>
      </c>
      <c r="D67" s="181">
        <v>0</v>
      </c>
      <c r="E67" s="186">
        <v>0</v>
      </c>
      <c r="F67" s="186">
        <v>0</v>
      </c>
      <c r="G67" s="186">
        <v>0</v>
      </c>
      <c r="H67" s="181">
        <f>SUM(B67:G67)</f>
        <v>1311.84</v>
      </c>
      <c r="I67" s="220" t="s">
        <v>455</v>
      </c>
    </row>
    <row r="68" spans="1:9" s="2" customFormat="1" ht="30" customHeight="1">
      <c r="A68" s="217" t="s">
        <v>85</v>
      </c>
      <c r="B68" s="181">
        <f t="shared" ref="B68:H68" si="8">SUM(B63:B67)</f>
        <v>17311.84</v>
      </c>
      <c r="C68" s="181">
        <f t="shared" si="8"/>
        <v>5074</v>
      </c>
      <c r="D68" s="181">
        <f t="shared" si="8"/>
        <v>0</v>
      </c>
      <c r="E68" s="181">
        <f t="shared" si="8"/>
        <v>0</v>
      </c>
      <c r="F68" s="181">
        <f t="shared" si="8"/>
        <v>0</v>
      </c>
      <c r="G68" s="181">
        <f t="shared" si="8"/>
        <v>0</v>
      </c>
      <c r="H68" s="181">
        <f t="shared" si="8"/>
        <v>22385.84</v>
      </c>
      <c r="I68" s="221"/>
    </row>
    <row r="69" spans="1:9" ht="14.25">
      <c r="A69" s="217" t="s">
        <v>86</v>
      </c>
      <c r="B69" s="186"/>
      <c r="C69" s="186"/>
      <c r="D69" s="181"/>
      <c r="E69" s="186"/>
      <c r="F69" s="186"/>
      <c r="G69" s="186"/>
      <c r="H69" s="181"/>
      <c r="I69" s="220"/>
    </row>
    <row r="70" spans="1:9" ht="51">
      <c r="A70" s="229" t="s">
        <v>87</v>
      </c>
      <c r="B70" s="186">
        <v>12500</v>
      </c>
      <c r="C70" s="186">
        <v>5074</v>
      </c>
      <c r="D70" s="181">
        <v>150000</v>
      </c>
      <c r="E70" s="186">
        <v>0</v>
      </c>
      <c r="F70" s="186">
        <v>0</v>
      </c>
      <c r="G70" s="186">
        <v>0</v>
      </c>
      <c r="H70" s="181">
        <f>SUM(B70:G70)</f>
        <v>167574</v>
      </c>
      <c r="I70" s="220" t="s">
        <v>456</v>
      </c>
    </row>
    <row r="71" spans="1:9" ht="25.5">
      <c r="A71" s="229" t="s">
        <v>88</v>
      </c>
      <c r="B71" s="186">
        <v>20000</v>
      </c>
      <c r="C71" s="186">
        <v>0</v>
      </c>
      <c r="D71" s="181">
        <v>0</v>
      </c>
      <c r="E71" s="186">
        <v>0</v>
      </c>
      <c r="F71" s="186">
        <v>0</v>
      </c>
      <c r="G71" s="186">
        <v>0</v>
      </c>
      <c r="H71" s="181">
        <f>SUM(B71:G71)</f>
        <v>20000</v>
      </c>
      <c r="I71" s="220" t="s">
        <v>457</v>
      </c>
    </row>
    <row r="72" spans="1:9" ht="38.25">
      <c r="A72" s="229" t="s">
        <v>89</v>
      </c>
      <c r="B72" s="186">
        <v>30000</v>
      </c>
      <c r="C72" s="186">
        <v>0</v>
      </c>
      <c r="D72" s="186">
        <v>0</v>
      </c>
      <c r="E72" s="186">
        <v>289864</v>
      </c>
      <c r="F72" s="186">
        <v>0</v>
      </c>
      <c r="G72" s="186">
        <v>0</v>
      </c>
      <c r="H72" s="181">
        <f>SUM(B72:G72)</f>
        <v>319864</v>
      </c>
      <c r="I72" s="220" t="s">
        <v>458</v>
      </c>
    </row>
    <row r="73" spans="1:9" s="2" customFormat="1" ht="32.450000000000003" customHeight="1">
      <c r="A73" s="217" t="s">
        <v>35</v>
      </c>
      <c r="B73" s="181">
        <f t="shared" ref="B73:H73" si="9">SUM(B70:B72)</f>
        <v>62500</v>
      </c>
      <c r="C73" s="181">
        <f t="shared" si="9"/>
        <v>5074</v>
      </c>
      <c r="D73" s="181">
        <f t="shared" si="9"/>
        <v>150000</v>
      </c>
      <c r="E73" s="181">
        <f t="shared" si="9"/>
        <v>289864</v>
      </c>
      <c r="F73" s="181">
        <f t="shared" si="9"/>
        <v>0</v>
      </c>
      <c r="G73" s="181">
        <f t="shared" si="9"/>
        <v>0</v>
      </c>
      <c r="H73" s="181">
        <f t="shared" si="9"/>
        <v>507438</v>
      </c>
      <c r="I73" s="221"/>
    </row>
    <row r="74" spans="1:9" ht="26.45" customHeight="1">
      <c r="A74" s="217" t="s">
        <v>90</v>
      </c>
      <c r="B74" s="186"/>
      <c r="C74" s="186"/>
      <c r="D74" s="186"/>
      <c r="E74" s="186"/>
      <c r="F74" s="186">
        <v>0</v>
      </c>
      <c r="G74" s="186"/>
      <c r="H74" s="181"/>
      <c r="I74" s="220"/>
    </row>
    <row r="75" spans="1:9" ht="25.5">
      <c r="A75" s="229" t="s">
        <v>91</v>
      </c>
      <c r="B75" s="186">
        <v>0</v>
      </c>
      <c r="C75" s="186">
        <v>0</v>
      </c>
      <c r="D75" s="186">
        <v>90000</v>
      </c>
      <c r="E75" s="186">
        <v>0</v>
      </c>
      <c r="F75" s="186">
        <v>0</v>
      </c>
      <c r="G75" s="186">
        <v>0</v>
      </c>
      <c r="H75" s="181">
        <f>SUM(B75:G75)</f>
        <v>90000</v>
      </c>
      <c r="I75" s="220" t="s">
        <v>459</v>
      </c>
    </row>
    <row r="76" spans="1:9" ht="55.5" customHeight="1">
      <c r="A76" s="231" t="s">
        <v>92</v>
      </c>
      <c r="B76" s="186">
        <v>40000</v>
      </c>
      <c r="C76" s="186">
        <v>0</v>
      </c>
      <c r="D76" s="186">
        <v>0</v>
      </c>
      <c r="E76" s="186">
        <v>0</v>
      </c>
      <c r="F76" s="186">
        <v>0</v>
      </c>
      <c r="G76" s="186">
        <v>0</v>
      </c>
      <c r="H76" s="181">
        <f>SUM(B76:G76)</f>
        <v>40000</v>
      </c>
      <c r="I76" s="220" t="s">
        <v>460</v>
      </c>
    </row>
    <row r="77" spans="1:9" ht="88.5" customHeight="1">
      <c r="A77" s="229" t="s">
        <v>93</v>
      </c>
      <c r="B77" s="186">
        <v>870000</v>
      </c>
      <c r="C77" s="186">
        <v>0</v>
      </c>
      <c r="D77" s="186">
        <v>0</v>
      </c>
      <c r="E77" s="186">
        <v>0</v>
      </c>
      <c r="F77" s="186">
        <v>0</v>
      </c>
      <c r="G77" s="186">
        <v>0</v>
      </c>
      <c r="H77" s="181">
        <f>SUM(B77:G77)</f>
        <v>870000</v>
      </c>
      <c r="I77" s="233" t="s">
        <v>461</v>
      </c>
    </row>
    <row r="78" spans="1:9" ht="28.9" customHeight="1">
      <c r="A78" s="215" t="s">
        <v>35</v>
      </c>
      <c r="B78" s="181">
        <f t="shared" ref="B78:H78" si="10">SUM(B75:B77)</f>
        <v>910000</v>
      </c>
      <c r="C78" s="181">
        <f t="shared" si="10"/>
        <v>0</v>
      </c>
      <c r="D78" s="181">
        <f t="shared" si="10"/>
        <v>90000</v>
      </c>
      <c r="E78" s="181">
        <f t="shared" si="10"/>
        <v>0</v>
      </c>
      <c r="F78" s="181">
        <f t="shared" si="10"/>
        <v>0</v>
      </c>
      <c r="G78" s="181">
        <f t="shared" si="10"/>
        <v>0</v>
      </c>
      <c r="H78" s="181">
        <f t="shared" si="10"/>
        <v>1000000</v>
      </c>
      <c r="I78" s="221"/>
    </row>
    <row r="79" spans="1:9" ht="14.25">
      <c r="A79" s="215" t="s">
        <v>94</v>
      </c>
      <c r="B79" s="186"/>
      <c r="C79" s="186"/>
      <c r="D79" s="186"/>
      <c r="E79" s="186"/>
      <c r="F79" s="186"/>
      <c r="G79" s="186"/>
      <c r="H79" s="181"/>
      <c r="I79" s="220"/>
    </row>
    <row r="80" spans="1:9" ht="63">
      <c r="A80" s="235" t="s">
        <v>95</v>
      </c>
      <c r="B80" s="186">
        <v>10000</v>
      </c>
      <c r="C80" s="186">
        <v>0</v>
      </c>
      <c r="D80" s="186">
        <v>0</v>
      </c>
      <c r="E80" s="186">
        <v>0</v>
      </c>
      <c r="F80" s="186">
        <v>0</v>
      </c>
      <c r="G80" s="186">
        <v>0</v>
      </c>
      <c r="H80" s="181">
        <f>SUM(B80:G80)</f>
        <v>10000</v>
      </c>
      <c r="I80" s="220" t="s">
        <v>462</v>
      </c>
    </row>
    <row r="81" spans="1:9" ht="63">
      <c r="A81" s="235" t="s">
        <v>96</v>
      </c>
      <c r="B81" s="186">
        <v>5000</v>
      </c>
      <c r="C81" s="186">
        <v>0</v>
      </c>
      <c r="D81" s="186">
        <v>0</v>
      </c>
      <c r="E81" s="186">
        <v>0</v>
      </c>
      <c r="F81" s="186">
        <v>0</v>
      </c>
      <c r="G81" s="186">
        <v>0</v>
      </c>
      <c r="H81" s="181">
        <f>SUM(B81:G81)</f>
        <v>5000</v>
      </c>
      <c r="I81" s="220" t="s">
        <v>463</v>
      </c>
    </row>
    <row r="82" spans="1:9" ht="42" customHeight="1">
      <c r="A82" s="177" t="s">
        <v>35</v>
      </c>
      <c r="B82" s="181">
        <f t="shared" ref="B82:H82" si="11">SUM(B80:B81)</f>
        <v>15000</v>
      </c>
      <c r="C82" s="181">
        <f t="shared" si="11"/>
        <v>0</v>
      </c>
      <c r="D82" s="181">
        <f t="shared" si="11"/>
        <v>0</v>
      </c>
      <c r="E82" s="181">
        <f t="shared" si="11"/>
        <v>0</v>
      </c>
      <c r="F82" s="181">
        <f t="shared" si="11"/>
        <v>0</v>
      </c>
      <c r="G82" s="181">
        <f t="shared" si="11"/>
        <v>0</v>
      </c>
      <c r="H82" s="181">
        <f t="shared" si="11"/>
        <v>15000</v>
      </c>
      <c r="I82" s="220"/>
    </row>
    <row r="83" spans="1:9" ht="25.5">
      <c r="A83" s="177" t="s">
        <v>2</v>
      </c>
      <c r="B83" s="181" t="s">
        <v>3</v>
      </c>
      <c r="C83" s="181" t="s">
        <v>4</v>
      </c>
      <c r="D83" s="181" t="s">
        <v>5</v>
      </c>
      <c r="E83" s="181" t="s">
        <v>37</v>
      </c>
      <c r="F83" s="181" t="s">
        <v>97</v>
      </c>
      <c r="G83" s="181" t="s">
        <v>98</v>
      </c>
      <c r="H83" s="181" t="s">
        <v>9</v>
      </c>
      <c r="I83" s="221" t="s">
        <v>10</v>
      </c>
    </row>
    <row r="84" spans="1:9" ht="14.25">
      <c r="A84" s="177" t="s">
        <v>11</v>
      </c>
      <c r="B84" s="181"/>
      <c r="C84" s="181"/>
      <c r="D84" s="181"/>
      <c r="E84" s="186"/>
      <c r="F84" s="186"/>
      <c r="G84" s="181"/>
      <c r="H84" s="181"/>
      <c r="I84" s="219" t="s">
        <v>99</v>
      </c>
    </row>
    <row r="85" spans="1:9" ht="14.25">
      <c r="A85" s="177" t="s">
        <v>100</v>
      </c>
      <c r="B85" s="203"/>
      <c r="C85" s="203"/>
      <c r="D85" s="203"/>
      <c r="E85" s="205"/>
      <c r="F85" s="205"/>
      <c r="G85" s="203"/>
      <c r="H85" s="203"/>
      <c r="I85" s="183"/>
    </row>
    <row r="86" spans="1:9" ht="25.5">
      <c r="A86" s="177" t="s">
        <v>101</v>
      </c>
      <c r="B86" s="203"/>
      <c r="C86" s="203"/>
      <c r="D86" s="203"/>
      <c r="E86" s="205"/>
      <c r="F86" s="205"/>
      <c r="G86" s="203"/>
      <c r="H86" s="203"/>
      <c r="I86" s="219"/>
    </row>
    <row r="87" spans="1:9" ht="38.25">
      <c r="A87" s="236" t="s">
        <v>374</v>
      </c>
      <c r="B87" s="186">
        <v>10000</v>
      </c>
      <c r="C87" s="186">
        <v>0</v>
      </c>
      <c r="D87" s="186">
        <v>0</v>
      </c>
      <c r="E87" s="186">
        <v>0</v>
      </c>
      <c r="F87" s="186">
        <v>0</v>
      </c>
      <c r="G87" s="186">
        <v>0</v>
      </c>
      <c r="H87" s="181">
        <f>SUM(B87:G87)</f>
        <v>10000</v>
      </c>
      <c r="I87" s="220" t="s">
        <v>103</v>
      </c>
    </row>
    <row r="88" spans="1:9" ht="38.25">
      <c r="A88" s="236" t="s">
        <v>375</v>
      </c>
      <c r="B88" s="186">
        <v>5000</v>
      </c>
      <c r="C88" s="186">
        <v>0</v>
      </c>
      <c r="D88" s="186">
        <v>0</v>
      </c>
      <c r="E88" s="186">
        <v>0</v>
      </c>
      <c r="F88" s="186">
        <v>0</v>
      </c>
      <c r="G88" s="186">
        <v>0</v>
      </c>
      <c r="H88" s="237">
        <f>SUM(B88:G88)</f>
        <v>5000</v>
      </c>
      <c r="I88" s="175" t="s">
        <v>105</v>
      </c>
    </row>
    <row r="89" spans="1:9" ht="38.25">
      <c r="A89" s="230" t="s">
        <v>106</v>
      </c>
      <c r="B89" s="186">
        <v>5000</v>
      </c>
      <c r="C89" s="186">
        <v>0</v>
      </c>
      <c r="D89" s="186">
        <v>0</v>
      </c>
      <c r="E89" s="186">
        <v>0</v>
      </c>
      <c r="F89" s="186">
        <v>0</v>
      </c>
      <c r="G89" s="186">
        <v>0</v>
      </c>
      <c r="H89" s="181">
        <f>SUM(B89:G89)</f>
        <v>5000</v>
      </c>
      <c r="I89" s="175" t="s">
        <v>107</v>
      </c>
    </row>
    <row r="90" spans="1:9" ht="14.25">
      <c r="A90" s="230" t="s">
        <v>108</v>
      </c>
      <c r="B90" s="186">
        <f>50000</f>
        <v>50000</v>
      </c>
      <c r="C90" s="186">
        <f>0</f>
        <v>0</v>
      </c>
      <c r="D90" s="186">
        <f>0</f>
        <v>0</v>
      </c>
      <c r="E90" s="186">
        <f>0</f>
        <v>0</v>
      </c>
      <c r="F90" s="186">
        <f>0</f>
        <v>0</v>
      </c>
      <c r="G90" s="186">
        <f>0</f>
        <v>0</v>
      </c>
      <c r="H90" s="181">
        <f>50000</f>
        <v>50000</v>
      </c>
      <c r="I90" s="175"/>
    </row>
    <row r="91" spans="1:9" ht="49.9" customHeight="1">
      <c r="A91" s="229" t="s">
        <v>109</v>
      </c>
      <c r="B91" s="186">
        <v>30000</v>
      </c>
      <c r="C91" s="186">
        <v>0</v>
      </c>
      <c r="D91" s="186">
        <v>0</v>
      </c>
      <c r="E91" s="186">
        <v>0</v>
      </c>
      <c r="F91" s="186">
        <v>0</v>
      </c>
      <c r="G91" s="186">
        <v>0</v>
      </c>
      <c r="H91" s="181">
        <f t="shared" ref="H91:H106" si="12">SUM(B91:G91)</f>
        <v>30000</v>
      </c>
      <c r="I91" s="220" t="s">
        <v>110</v>
      </c>
    </row>
    <row r="92" spans="1:9" ht="38.25">
      <c r="A92" s="229" t="s">
        <v>111</v>
      </c>
      <c r="B92" s="186">
        <v>3000</v>
      </c>
      <c r="C92" s="186">
        <v>0</v>
      </c>
      <c r="D92" s="186">
        <v>0</v>
      </c>
      <c r="E92" s="186">
        <v>0</v>
      </c>
      <c r="F92" s="186">
        <v>0</v>
      </c>
      <c r="G92" s="186">
        <v>0</v>
      </c>
      <c r="H92" s="181">
        <f t="shared" si="12"/>
        <v>3000</v>
      </c>
      <c r="I92" s="220" t="s">
        <v>112</v>
      </c>
    </row>
    <row r="93" spans="1:9" ht="25.5">
      <c r="A93" s="230" t="s">
        <v>113</v>
      </c>
      <c r="B93" s="186">
        <v>2000</v>
      </c>
      <c r="C93" s="186">
        <v>0</v>
      </c>
      <c r="D93" s="186">
        <v>0</v>
      </c>
      <c r="E93" s="186">
        <v>0</v>
      </c>
      <c r="F93" s="186">
        <v>0</v>
      </c>
      <c r="G93" s="186">
        <v>0</v>
      </c>
      <c r="H93" s="181">
        <f t="shared" si="12"/>
        <v>2000</v>
      </c>
      <c r="I93" s="220" t="s">
        <v>114</v>
      </c>
    </row>
    <row r="94" spans="1:9" ht="38.25">
      <c r="A94" s="230" t="s">
        <v>115</v>
      </c>
      <c r="B94" s="186">
        <v>10000</v>
      </c>
      <c r="C94" s="186">
        <v>0</v>
      </c>
      <c r="D94" s="186">
        <v>0</v>
      </c>
      <c r="E94" s="186">
        <v>0</v>
      </c>
      <c r="F94" s="186">
        <v>0</v>
      </c>
      <c r="G94" s="186">
        <v>0</v>
      </c>
      <c r="H94" s="181">
        <f t="shared" si="12"/>
        <v>10000</v>
      </c>
      <c r="I94" s="220" t="s">
        <v>116</v>
      </c>
    </row>
    <row r="95" spans="1:9" ht="60.6" customHeight="1">
      <c r="A95" s="229" t="s">
        <v>117</v>
      </c>
      <c r="B95" s="186">
        <v>20000</v>
      </c>
      <c r="C95" s="186">
        <v>0</v>
      </c>
      <c r="D95" s="186">
        <v>0</v>
      </c>
      <c r="E95" s="186">
        <v>0</v>
      </c>
      <c r="F95" s="186">
        <v>0</v>
      </c>
      <c r="G95" s="186">
        <v>0</v>
      </c>
      <c r="H95" s="181">
        <f t="shared" si="12"/>
        <v>20000</v>
      </c>
      <c r="I95" s="175" t="s">
        <v>118</v>
      </c>
    </row>
    <row r="96" spans="1:9" ht="25.5">
      <c r="A96" s="229" t="s">
        <v>119</v>
      </c>
      <c r="B96" s="186">
        <v>5000</v>
      </c>
      <c r="C96" s="186">
        <v>0</v>
      </c>
      <c r="D96" s="186">
        <v>0</v>
      </c>
      <c r="E96" s="186">
        <v>0</v>
      </c>
      <c r="F96" s="186">
        <v>250000</v>
      </c>
      <c r="G96" s="186">
        <v>0</v>
      </c>
      <c r="H96" s="181">
        <f t="shared" si="12"/>
        <v>255000</v>
      </c>
      <c r="I96" s="220" t="s">
        <v>120</v>
      </c>
    </row>
    <row r="97" spans="1:9" ht="39.6" customHeight="1">
      <c r="A97" s="236" t="s">
        <v>376</v>
      </c>
      <c r="B97" s="186">
        <v>5000</v>
      </c>
      <c r="C97" s="186">
        <v>0</v>
      </c>
      <c r="D97" s="186">
        <v>0</v>
      </c>
      <c r="E97" s="186">
        <v>0</v>
      </c>
      <c r="F97" s="186">
        <v>0</v>
      </c>
      <c r="G97" s="186">
        <v>0</v>
      </c>
      <c r="H97" s="181">
        <f t="shared" si="12"/>
        <v>5000</v>
      </c>
      <c r="I97" s="220" t="s">
        <v>120</v>
      </c>
    </row>
    <row r="98" spans="1:9" ht="38.25">
      <c r="A98" s="229" t="s">
        <v>122</v>
      </c>
      <c r="B98" s="186">
        <v>0</v>
      </c>
      <c r="C98" s="186">
        <v>0</v>
      </c>
      <c r="D98" s="186">
        <f>1413349.85-112425.74+60000</f>
        <v>1360924.11</v>
      </c>
      <c r="E98" s="186">
        <v>0</v>
      </c>
      <c r="F98" s="186">
        <v>0</v>
      </c>
      <c r="G98" s="186">
        <v>0</v>
      </c>
      <c r="H98" s="181">
        <f t="shared" si="12"/>
        <v>1360924.11</v>
      </c>
      <c r="I98" s="220" t="s">
        <v>120</v>
      </c>
    </row>
    <row r="99" spans="1:9" ht="38.25">
      <c r="A99" s="229" t="s">
        <v>123</v>
      </c>
      <c r="B99" s="186">
        <v>500000</v>
      </c>
      <c r="C99" s="186">
        <v>0</v>
      </c>
      <c r="D99" s="186">
        <v>0</v>
      </c>
      <c r="E99" s="186">
        <v>0</v>
      </c>
      <c r="F99" s="186">
        <v>0</v>
      </c>
      <c r="G99" s="186">
        <v>0</v>
      </c>
      <c r="H99" s="181">
        <f t="shared" si="12"/>
        <v>500000</v>
      </c>
      <c r="I99" s="220" t="s">
        <v>120</v>
      </c>
    </row>
    <row r="100" spans="1:9" ht="38.25">
      <c r="A100" s="229" t="s">
        <v>124</v>
      </c>
      <c r="B100" s="186">
        <v>0</v>
      </c>
      <c r="C100" s="186">
        <v>0</v>
      </c>
      <c r="D100" s="186">
        <f>2066806.96-112425.74</f>
        <v>1954381.22</v>
      </c>
      <c r="E100" s="186">
        <v>0</v>
      </c>
      <c r="F100" s="186">
        <v>0</v>
      </c>
      <c r="G100" s="186">
        <v>0</v>
      </c>
      <c r="H100" s="181">
        <f t="shared" si="12"/>
        <v>1954381.22</v>
      </c>
      <c r="I100" s="220" t="s">
        <v>120</v>
      </c>
    </row>
    <row r="101" spans="1:9" ht="38.25">
      <c r="A101" s="229" t="s">
        <v>125</v>
      </c>
      <c r="B101" s="186">
        <v>0</v>
      </c>
      <c r="C101" s="186">
        <v>0</v>
      </c>
      <c r="D101" s="186">
        <f>1413349.83-112425.74+60000</f>
        <v>1360924.09</v>
      </c>
      <c r="E101" s="186">
        <v>0</v>
      </c>
      <c r="F101" s="186">
        <v>0</v>
      </c>
      <c r="G101" s="186">
        <v>0</v>
      </c>
      <c r="H101" s="181">
        <f t="shared" si="12"/>
        <v>1360924.09</v>
      </c>
      <c r="I101" s="220" t="s">
        <v>120</v>
      </c>
    </row>
    <row r="102" spans="1:9" ht="86.25" customHeight="1">
      <c r="A102" s="229" t="s">
        <v>126</v>
      </c>
      <c r="B102" s="186">
        <f>0</f>
        <v>0</v>
      </c>
      <c r="C102" s="186">
        <v>0</v>
      </c>
      <c r="D102" s="186">
        <v>449912.54</v>
      </c>
      <c r="E102" s="186">
        <v>0</v>
      </c>
      <c r="F102" s="186">
        <v>0</v>
      </c>
      <c r="G102" s="186">
        <v>0</v>
      </c>
      <c r="H102" s="181">
        <f t="shared" si="12"/>
        <v>449912.54</v>
      </c>
      <c r="I102" s="238" t="s">
        <v>464</v>
      </c>
    </row>
    <row r="103" spans="1:9" ht="105" customHeight="1">
      <c r="A103" s="229" t="s">
        <v>127</v>
      </c>
      <c r="B103" s="186">
        <f>0</f>
        <v>0</v>
      </c>
      <c r="C103" s="186">
        <v>0</v>
      </c>
      <c r="D103" s="186">
        <v>1073369.67</v>
      </c>
      <c r="E103" s="186">
        <v>0</v>
      </c>
      <c r="F103" s="186">
        <v>0</v>
      </c>
      <c r="G103" s="186">
        <v>0</v>
      </c>
      <c r="H103" s="181">
        <f t="shared" si="12"/>
        <v>1073369.67</v>
      </c>
      <c r="I103" s="233" t="s">
        <v>465</v>
      </c>
    </row>
    <row r="104" spans="1:9" ht="100.5" customHeight="1">
      <c r="A104" s="229" t="s">
        <v>128</v>
      </c>
      <c r="B104" s="186">
        <v>0</v>
      </c>
      <c r="C104" s="186">
        <v>0</v>
      </c>
      <c r="D104" s="186">
        <v>618912.54</v>
      </c>
      <c r="E104" s="186">
        <v>0</v>
      </c>
      <c r="F104" s="186">
        <v>0</v>
      </c>
      <c r="G104" s="186">
        <v>0</v>
      </c>
      <c r="H104" s="181">
        <f t="shared" si="12"/>
        <v>618912.54</v>
      </c>
      <c r="I104" s="233" t="s">
        <v>465</v>
      </c>
    </row>
    <row r="105" spans="1:9" ht="102.75" customHeight="1">
      <c r="A105" s="229" t="s">
        <v>129</v>
      </c>
      <c r="B105" s="186">
        <v>0</v>
      </c>
      <c r="C105" s="186">
        <v>0</v>
      </c>
      <c r="D105" s="186">
        <v>360912.54</v>
      </c>
      <c r="E105" s="186">
        <v>0</v>
      </c>
      <c r="F105" s="186">
        <v>0</v>
      </c>
      <c r="G105" s="186">
        <v>0</v>
      </c>
      <c r="H105" s="181">
        <f t="shared" si="12"/>
        <v>360912.54</v>
      </c>
      <c r="I105" s="233" t="s">
        <v>465</v>
      </c>
    </row>
    <row r="106" spans="1:9" ht="38.25">
      <c r="A106" s="239" t="s">
        <v>130</v>
      </c>
      <c r="B106" s="240">
        <v>0</v>
      </c>
      <c r="C106" s="186">
        <v>0</v>
      </c>
      <c r="D106" s="186">
        <v>299912.59000000003</v>
      </c>
      <c r="E106" s="186">
        <v>0</v>
      </c>
      <c r="F106" s="186">
        <v>0</v>
      </c>
      <c r="G106" s="186">
        <v>0</v>
      </c>
      <c r="H106" s="181">
        <f t="shared" si="12"/>
        <v>299912.59000000003</v>
      </c>
      <c r="I106" s="233" t="s">
        <v>466</v>
      </c>
    </row>
    <row r="107" spans="1:9" ht="30.6" customHeight="1">
      <c r="A107" s="177" t="s">
        <v>35</v>
      </c>
      <c r="B107" s="181">
        <f t="shared" ref="B107:H107" si="13">SUM(B87:B106)</f>
        <v>645000</v>
      </c>
      <c r="C107" s="181">
        <f t="shared" si="13"/>
        <v>0</v>
      </c>
      <c r="D107" s="181">
        <f t="shared" si="13"/>
        <v>7479249.2999999998</v>
      </c>
      <c r="E107" s="181">
        <f t="shared" si="13"/>
        <v>0</v>
      </c>
      <c r="F107" s="181">
        <f t="shared" si="13"/>
        <v>250000</v>
      </c>
      <c r="G107" s="181">
        <f t="shared" si="13"/>
        <v>0</v>
      </c>
      <c r="H107" s="181">
        <f t="shared" si="13"/>
        <v>8374249.2999999998</v>
      </c>
      <c r="I107" s="219"/>
    </row>
    <row r="108" spans="1:9" ht="25.5">
      <c r="A108" s="177" t="s">
        <v>2</v>
      </c>
      <c r="B108" s="181" t="s">
        <v>3</v>
      </c>
      <c r="C108" s="181" t="s">
        <v>4</v>
      </c>
      <c r="D108" s="181" t="s">
        <v>5</v>
      </c>
      <c r="E108" s="181" t="s">
        <v>37</v>
      </c>
      <c r="F108" s="181" t="s">
        <v>7</v>
      </c>
      <c r="G108" s="181" t="s">
        <v>98</v>
      </c>
      <c r="H108" s="181" t="s">
        <v>9</v>
      </c>
      <c r="I108" s="221" t="s">
        <v>10</v>
      </c>
    </row>
    <row r="109" spans="1:9" ht="14.25">
      <c r="A109" s="177" t="s">
        <v>11</v>
      </c>
      <c r="B109" s="181"/>
      <c r="C109" s="181"/>
      <c r="D109" s="181"/>
      <c r="E109" s="181"/>
      <c r="F109" s="181"/>
      <c r="G109" s="181"/>
      <c r="H109" s="181"/>
      <c r="I109" s="222"/>
    </row>
    <row r="110" spans="1:9" ht="14.25">
      <c r="A110" s="177" t="s">
        <v>100</v>
      </c>
      <c r="B110" s="203"/>
      <c r="C110" s="203"/>
      <c r="D110" s="203"/>
      <c r="E110" s="205"/>
      <c r="F110" s="205"/>
      <c r="G110" s="203"/>
      <c r="H110" s="203"/>
      <c r="I110" s="183"/>
    </row>
    <row r="111" spans="1:9" ht="25.5">
      <c r="A111" s="177" t="s">
        <v>131</v>
      </c>
      <c r="B111" s="203"/>
      <c r="C111" s="203"/>
      <c r="D111" s="203"/>
      <c r="E111" s="205"/>
      <c r="F111" s="205"/>
      <c r="G111" s="203"/>
      <c r="H111" s="203"/>
      <c r="I111" s="183"/>
    </row>
    <row r="112" spans="1:9" ht="51.75" customHeight="1">
      <c r="A112" s="225" t="s">
        <v>132</v>
      </c>
      <c r="B112" s="186">
        <v>5000</v>
      </c>
      <c r="C112" s="181">
        <v>0</v>
      </c>
      <c r="D112" s="181">
        <v>0</v>
      </c>
      <c r="E112" s="186">
        <v>0</v>
      </c>
      <c r="F112" s="186">
        <v>0</v>
      </c>
      <c r="G112" s="181">
        <v>0</v>
      </c>
      <c r="H112" s="181">
        <f t="shared" ref="H112:H124" si="14">SUM(B112:G112)</f>
        <v>5000</v>
      </c>
      <c r="I112" s="220" t="s">
        <v>133</v>
      </c>
    </row>
    <row r="113" spans="1:35" ht="49.15" customHeight="1">
      <c r="A113" s="231" t="s">
        <v>377</v>
      </c>
      <c r="B113" s="227">
        <v>22000</v>
      </c>
      <c r="C113" s="181">
        <v>0</v>
      </c>
      <c r="D113" s="181">
        <v>0</v>
      </c>
      <c r="E113" s="186">
        <v>0</v>
      </c>
      <c r="F113" s="186">
        <v>0</v>
      </c>
      <c r="G113" s="181">
        <v>0</v>
      </c>
      <c r="H113" s="181">
        <f t="shared" si="14"/>
        <v>22000</v>
      </c>
      <c r="I113" s="220" t="s">
        <v>135</v>
      </c>
    </row>
    <row r="114" spans="1:35" ht="38.25">
      <c r="A114" s="231" t="s">
        <v>378</v>
      </c>
      <c r="B114" s="227">
        <v>15000</v>
      </c>
      <c r="C114" s="181">
        <v>0</v>
      </c>
      <c r="D114" s="186">
        <v>0</v>
      </c>
      <c r="E114" s="186">
        <v>0</v>
      </c>
      <c r="F114" s="186">
        <v>0</v>
      </c>
      <c r="G114" s="181">
        <v>0</v>
      </c>
      <c r="H114" s="181">
        <f t="shared" si="14"/>
        <v>15000</v>
      </c>
      <c r="I114" s="220" t="s">
        <v>137</v>
      </c>
    </row>
    <row r="115" spans="1:35" ht="63.75">
      <c r="A115" s="229" t="s">
        <v>138</v>
      </c>
      <c r="B115" s="186">
        <v>30000</v>
      </c>
      <c r="C115" s="181">
        <v>0</v>
      </c>
      <c r="D115" s="186">
        <v>0</v>
      </c>
      <c r="E115" s="186">
        <v>0</v>
      </c>
      <c r="F115" s="186">
        <v>0</v>
      </c>
      <c r="G115" s="181">
        <v>0</v>
      </c>
      <c r="H115" s="181">
        <f t="shared" si="14"/>
        <v>30000</v>
      </c>
      <c r="I115" s="220" t="s">
        <v>135</v>
      </c>
    </row>
    <row r="116" spans="1:35" ht="51">
      <c r="A116" s="231" t="s">
        <v>379</v>
      </c>
      <c r="B116" s="198">
        <v>10000</v>
      </c>
      <c r="C116" s="181">
        <v>0</v>
      </c>
      <c r="D116" s="181">
        <v>0</v>
      </c>
      <c r="E116" s="181">
        <v>0</v>
      </c>
      <c r="F116" s="181">
        <v>0</v>
      </c>
      <c r="G116" s="181">
        <v>0</v>
      </c>
      <c r="H116" s="181">
        <f t="shared" si="14"/>
        <v>10000</v>
      </c>
      <c r="I116" s="220" t="s">
        <v>140</v>
      </c>
    </row>
    <row r="117" spans="1:35" ht="51">
      <c r="A117" s="231" t="s">
        <v>380</v>
      </c>
      <c r="B117" s="198">
        <v>5000</v>
      </c>
      <c r="C117" s="181">
        <v>0</v>
      </c>
      <c r="D117" s="181">
        <v>0</v>
      </c>
      <c r="E117" s="181">
        <v>0</v>
      </c>
      <c r="F117" s="181">
        <v>0</v>
      </c>
      <c r="G117" s="181">
        <v>0</v>
      </c>
      <c r="H117" s="181">
        <f t="shared" si="14"/>
        <v>5000</v>
      </c>
      <c r="I117" s="220" t="s">
        <v>142</v>
      </c>
    </row>
    <row r="118" spans="1:35" ht="63.75">
      <c r="A118" s="231" t="s">
        <v>381</v>
      </c>
      <c r="B118" s="227">
        <v>5000</v>
      </c>
      <c r="C118" s="181">
        <v>0</v>
      </c>
      <c r="D118" s="181">
        <v>0</v>
      </c>
      <c r="E118" s="186">
        <v>0</v>
      </c>
      <c r="F118" s="186">
        <v>0</v>
      </c>
      <c r="G118" s="181">
        <v>0</v>
      </c>
      <c r="H118" s="181">
        <f t="shared" si="14"/>
        <v>5000</v>
      </c>
      <c r="I118" s="220" t="s">
        <v>135</v>
      </c>
    </row>
    <row r="119" spans="1:35" ht="51">
      <c r="A119" s="231" t="s">
        <v>382</v>
      </c>
      <c r="B119" s="227">
        <v>2000</v>
      </c>
      <c r="C119" s="181">
        <v>0</v>
      </c>
      <c r="D119" s="181">
        <v>0</v>
      </c>
      <c r="E119" s="186">
        <v>0</v>
      </c>
      <c r="F119" s="186">
        <v>0</v>
      </c>
      <c r="G119" s="181">
        <v>0</v>
      </c>
      <c r="H119" s="181">
        <f t="shared" si="14"/>
        <v>2000</v>
      </c>
      <c r="I119" s="220" t="s">
        <v>137</v>
      </c>
    </row>
    <row r="120" spans="1:35" s="136" customFormat="1" ht="63.75">
      <c r="A120" s="229" t="s">
        <v>145</v>
      </c>
      <c r="B120" s="186">
        <v>0</v>
      </c>
      <c r="C120" s="181">
        <v>0</v>
      </c>
      <c r="D120" s="186">
        <f>1895950.61-337277.21</f>
        <v>1558673.4000000001</v>
      </c>
      <c r="E120" s="186">
        <v>0</v>
      </c>
      <c r="F120" s="186">
        <v>0</v>
      </c>
      <c r="G120" s="181">
        <v>0</v>
      </c>
      <c r="H120" s="181">
        <f t="shared" si="14"/>
        <v>1558673.4000000001</v>
      </c>
      <c r="I120" s="233" t="s">
        <v>467</v>
      </c>
      <c r="J120" s="187"/>
      <c r="K120" s="187"/>
      <c r="L120" s="187"/>
      <c r="M120" s="187"/>
      <c r="N120" s="187"/>
      <c r="O120" s="187"/>
      <c r="P120" s="187"/>
      <c r="Q120" s="187"/>
      <c r="R120" s="187"/>
      <c r="S120" s="187"/>
      <c r="T120" s="187"/>
      <c r="U120" s="187"/>
      <c r="V120" s="187"/>
      <c r="W120" s="187"/>
      <c r="X120" s="187"/>
      <c r="Y120" s="187"/>
      <c r="Z120" s="187"/>
      <c r="AA120" s="187"/>
      <c r="AB120" s="187"/>
      <c r="AC120" s="187"/>
      <c r="AD120" s="187"/>
      <c r="AE120" s="187"/>
      <c r="AF120" s="187"/>
      <c r="AG120" s="187"/>
      <c r="AH120" s="187"/>
      <c r="AI120" s="187"/>
    </row>
    <row r="121" spans="1:35" s="136" customFormat="1" ht="63.75">
      <c r="A121" s="229" t="s">
        <v>146</v>
      </c>
      <c r="B121" s="186">
        <v>0</v>
      </c>
      <c r="C121" s="181">
        <v>0</v>
      </c>
      <c r="D121" s="186">
        <f>1895950.61-337277.21</f>
        <v>1558673.4000000001</v>
      </c>
      <c r="E121" s="186">
        <v>0</v>
      </c>
      <c r="F121" s="186">
        <v>0</v>
      </c>
      <c r="G121" s="181">
        <v>0</v>
      </c>
      <c r="H121" s="181">
        <f t="shared" si="14"/>
        <v>1558673.4000000001</v>
      </c>
      <c r="I121" s="233" t="s">
        <v>467</v>
      </c>
      <c r="J121" s="187"/>
      <c r="K121" s="187"/>
      <c r="L121" s="187"/>
      <c r="M121" s="187"/>
      <c r="N121" s="187"/>
      <c r="O121" s="187"/>
      <c r="P121" s="187"/>
      <c r="Q121" s="187"/>
      <c r="R121" s="187"/>
      <c r="S121" s="187"/>
      <c r="T121" s="187"/>
      <c r="U121" s="187"/>
      <c r="V121" s="187"/>
      <c r="W121" s="187"/>
      <c r="X121" s="187"/>
      <c r="Y121" s="187"/>
      <c r="Z121" s="187"/>
      <c r="AA121" s="187"/>
      <c r="AB121" s="187"/>
      <c r="AC121" s="187"/>
      <c r="AD121" s="187"/>
      <c r="AE121" s="187"/>
      <c r="AF121" s="187"/>
      <c r="AG121" s="187"/>
      <c r="AH121" s="187"/>
      <c r="AI121" s="187"/>
    </row>
    <row r="122" spans="1:35" s="136" customFormat="1" ht="63.75">
      <c r="A122" s="229" t="s">
        <v>364</v>
      </c>
      <c r="B122" s="186"/>
      <c r="C122" s="181"/>
      <c r="D122" s="186"/>
      <c r="E122" s="186">
        <v>3710497.22</v>
      </c>
      <c r="F122" s="186"/>
      <c r="G122" s="181"/>
      <c r="H122" s="181"/>
      <c r="I122" s="233" t="s">
        <v>467</v>
      </c>
      <c r="J122" s="187"/>
      <c r="K122" s="187"/>
      <c r="L122" s="187"/>
      <c r="M122" s="187"/>
      <c r="N122" s="187"/>
      <c r="O122" s="187"/>
      <c r="P122" s="187"/>
      <c r="Q122" s="187"/>
      <c r="R122" s="187"/>
      <c r="S122" s="187"/>
      <c r="T122" s="187"/>
      <c r="U122" s="187"/>
      <c r="V122" s="187"/>
      <c r="W122" s="187"/>
      <c r="X122" s="187"/>
      <c r="Y122" s="187"/>
      <c r="Z122" s="187"/>
      <c r="AA122" s="187"/>
      <c r="AB122" s="187"/>
      <c r="AC122" s="187"/>
      <c r="AD122" s="187"/>
      <c r="AE122" s="187"/>
      <c r="AF122" s="187"/>
      <c r="AG122" s="187"/>
      <c r="AH122" s="187"/>
      <c r="AI122" s="187"/>
    </row>
    <row r="123" spans="1:35" ht="63.75">
      <c r="A123" s="229" t="s">
        <v>147</v>
      </c>
      <c r="B123" s="186">
        <v>500000</v>
      </c>
      <c r="C123" s="181">
        <v>0</v>
      </c>
      <c r="D123" s="186">
        <v>0</v>
      </c>
      <c r="E123" s="186">
        <v>0</v>
      </c>
      <c r="F123" s="186">
        <v>0</v>
      </c>
      <c r="G123" s="181">
        <v>0</v>
      </c>
      <c r="H123" s="181">
        <f t="shared" si="14"/>
        <v>500000</v>
      </c>
      <c r="I123" s="233" t="s">
        <v>467</v>
      </c>
    </row>
    <row r="124" spans="1:35" ht="89.25">
      <c r="A124" s="229" t="s">
        <v>148</v>
      </c>
      <c r="B124" s="186">
        <v>0</v>
      </c>
      <c r="C124" s="181">
        <v>0</v>
      </c>
      <c r="D124" s="186">
        <v>276980.21000000002</v>
      </c>
      <c r="E124" s="186">
        <v>0</v>
      </c>
      <c r="F124" s="186">
        <v>0</v>
      </c>
      <c r="G124" s="181">
        <v>0</v>
      </c>
      <c r="H124" s="181">
        <f t="shared" si="14"/>
        <v>276980.21000000002</v>
      </c>
      <c r="I124" s="220" t="s">
        <v>468</v>
      </c>
    </row>
    <row r="125" spans="1:35" ht="26.45" customHeight="1">
      <c r="A125" s="241" t="s">
        <v>85</v>
      </c>
      <c r="B125" s="181">
        <f t="shared" ref="B125:H125" si="15">SUM(B112:B124)</f>
        <v>594000</v>
      </c>
      <c r="C125" s="186">
        <f t="shared" si="15"/>
        <v>0</v>
      </c>
      <c r="D125" s="181">
        <f t="shared" si="15"/>
        <v>3394327.0100000002</v>
      </c>
      <c r="E125" s="181">
        <f t="shared" si="15"/>
        <v>3710497.22</v>
      </c>
      <c r="F125" s="186">
        <f t="shared" si="15"/>
        <v>0</v>
      </c>
      <c r="G125" s="186">
        <f t="shared" si="15"/>
        <v>0</v>
      </c>
      <c r="H125" s="181">
        <f t="shared" si="15"/>
        <v>3988327.0100000002</v>
      </c>
      <c r="I125" s="221"/>
    </row>
    <row r="126" spans="1:35" ht="25.5">
      <c r="A126" s="177" t="s">
        <v>2</v>
      </c>
      <c r="B126" s="181" t="s">
        <v>3</v>
      </c>
      <c r="C126" s="181" t="s">
        <v>4</v>
      </c>
      <c r="D126" s="181" t="s">
        <v>5</v>
      </c>
      <c r="E126" s="181" t="s">
        <v>37</v>
      </c>
      <c r="F126" s="181" t="s">
        <v>7</v>
      </c>
      <c r="G126" s="181" t="s">
        <v>8</v>
      </c>
      <c r="H126" s="181" t="s">
        <v>9</v>
      </c>
      <c r="I126" s="221" t="s">
        <v>10</v>
      </c>
    </row>
    <row r="127" spans="1:35" ht="14.25">
      <c r="A127" s="177" t="s">
        <v>11</v>
      </c>
      <c r="B127" s="181"/>
      <c r="C127" s="181"/>
      <c r="D127" s="181"/>
      <c r="E127" s="186"/>
      <c r="F127" s="186"/>
      <c r="G127" s="181"/>
      <c r="H127" s="181"/>
      <c r="I127" s="219"/>
    </row>
    <row r="128" spans="1:35" ht="14.25">
      <c r="A128" s="177" t="s">
        <v>100</v>
      </c>
      <c r="B128" s="203"/>
      <c r="C128" s="203"/>
      <c r="D128" s="203"/>
      <c r="E128" s="205"/>
      <c r="F128" s="205"/>
      <c r="G128" s="203"/>
      <c r="H128" s="203"/>
      <c r="I128" s="183"/>
    </row>
    <row r="129" spans="1:9" ht="14.25">
      <c r="A129" s="177" t="s">
        <v>150</v>
      </c>
      <c r="B129" s="203"/>
      <c r="C129" s="203"/>
      <c r="D129" s="203"/>
      <c r="E129" s="205"/>
      <c r="F129" s="205"/>
      <c r="G129" s="203"/>
      <c r="H129" s="203"/>
      <c r="I129" s="219"/>
    </row>
    <row r="130" spans="1:9" ht="49.5" customHeight="1">
      <c r="A130" s="225" t="s">
        <v>151</v>
      </c>
      <c r="B130" s="186">
        <v>5000</v>
      </c>
      <c r="C130" s="186">
        <v>0</v>
      </c>
      <c r="D130" s="181">
        <v>0</v>
      </c>
      <c r="E130" s="186">
        <v>0</v>
      </c>
      <c r="F130" s="186">
        <v>0</v>
      </c>
      <c r="G130" s="181">
        <v>0</v>
      </c>
      <c r="H130" s="181">
        <f t="shared" ref="H130:H145" si="16">SUM(B130:G130)</f>
        <v>5000</v>
      </c>
      <c r="I130" s="220" t="s">
        <v>152</v>
      </c>
    </row>
    <row r="131" spans="1:9" ht="36.6" customHeight="1">
      <c r="A131" s="225" t="s">
        <v>153</v>
      </c>
      <c r="B131" s="186">
        <v>0</v>
      </c>
      <c r="C131" s="186">
        <v>877955.82</v>
      </c>
      <c r="D131" s="181">
        <v>0</v>
      </c>
      <c r="E131" s="186">
        <v>0</v>
      </c>
      <c r="F131" s="186">
        <v>0</v>
      </c>
      <c r="G131" s="181">
        <v>0</v>
      </c>
      <c r="H131" s="181">
        <f t="shared" si="16"/>
        <v>877955.82</v>
      </c>
      <c r="I131" s="220" t="s">
        <v>154</v>
      </c>
    </row>
    <row r="132" spans="1:9" ht="38.25">
      <c r="A132" s="231" t="s">
        <v>383</v>
      </c>
      <c r="B132" s="186">
        <v>3000</v>
      </c>
      <c r="C132" s="186">
        <v>0</v>
      </c>
      <c r="D132" s="186">
        <v>0</v>
      </c>
      <c r="E132" s="186">
        <v>0</v>
      </c>
      <c r="F132" s="186">
        <v>0</v>
      </c>
      <c r="G132" s="181">
        <v>0</v>
      </c>
      <c r="H132" s="181">
        <f t="shared" si="16"/>
        <v>3000</v>
      </c>
      <c r="I132" s="220" t="s">
        <v>156</v>
      </c>
    </row>
    <row r="133" spans="1:9" ht="89.25">
      <c r="A133" s="231" t="s">
        <v>384</v>
      </c>
      <c r="B133" s="186">
        <v>0</v>
      </c>
      <c r="C133" s="186">
        <v>0</v>
      </c>
      <c r="D133" s="181">
        <v>0</v>
      </c>
      <c r="E133" s="186">
        <v>0</v>
      </c>
      <c r="F133" s="186">
        <v>0</v>
      </c>
      <c r="G133" s="186">
        <v>573421.62</v>
      </c>
      <c r="H133" s="181">
        <f t="shared" si="16"/>
        <v>573421.62</v>
      </c>
      <c r="I133" s="242" t="s">
        <v>158</v>
      </c>
    </row>
    <row r="134" spans="1:9" ht="38.25">
      <c r="A134" s="231" t="s">
        <v>385</v>
      </c>
      <c r="B134" s="186">
        <v>0</v>
      </c>
      <c r="C134" s="186">
        <v>0</v>
      </c>
      <c r="D134" s="181">
        <v>0</v>
      </c>
      <c r="E134" s="186">
        <v>0</v>
      </c>
      <c r="F134" s="186">
        <v>0</v>
      </c>
      <c r="G134" s="181">
        <v>100000</v>
      </c>
      <c r="H134" s="181">
        <f t="shared" si="16"/>
        <v>100000</v>
      </c>
      <c r="I134" s="242" t="s">
        <v>160</v>
      </c>
    </row>
    <row r="135" spans="1:9" ht="51">
      <c r="A135" s="231" t="s">
        <v>386</v>
      </c>
      <c r="B135" s="186">
        <v>0</v>
      </c>
      <c r="C135" s="186">
        <v>2000</v>
      </c>
      <c r="D135" s="186">
        <v>0</v>
      </c>
      <c r="E135" s="186">
        <v>0</v>
      </c>
      <c r="F135" s="186">
        <v>0</v>
      </c>
      <c r="G135" s="181">
        <v>0</v>
      </c>
      <c r="H135" s="181">
        <f t="shared" si="16"/>
        <v>2000</v>
      </c>
      <c r="I135" s="220" t="s">
        <v>162</v>
      </c>
    </row>
    <row r="136" spans="1:9" ht="69" customHeight="1">
      <c r="A136" s="231" t="s">
        <v>387</v>
      </c>
      <c r="B136" s="186">
        <v>0</v>
      </c>
      <c r="C136" s="186">
        <v>2000</v>
      </c>
      <c r="D136" s="181">
        <v>0</v>
      </c>
      <c r="E136" s="186">
        <v>0</v>
      </c>
      <c r="F136" s="186">
        <v>0</v>
      </c>
      <c r="G136" s="181">
        <v>0</v>
      </c>
      <c r="H136" s="181">
        <f t="shared" si="16"/>
        <v>2000</v>
      </c>
      <c r="I136" s="220" t="s">
        <v>164</v>
      </c>
    </row>
    <row r="137" spans="1:9" ht="38.25">
      <c r="A137" s="231" t="s">
        <v>388</v>
      </c>
      <c r="B137" s="227">
        <v>0</v>
      </c>
      <c r="C137" s="186">
        <v>2000</v>
      </c>
      <c r="D137" s="186">
        <v>0</v>
      </c>
      <c r="E137" s="186">
        <v>0</v>
      </c>
      <c r="F137" s="186">
        <v>0</v>
      </c>
      <c r="G137" s="181">
        <v>0</v>
      </c>
      <c r="H137" s="181">
        <f t="shared" si="16"/>
        <v>2000</v>
      </c>
      <c r="I137" s="238" t="s">
        <v>166</v>
      </c>
    </row>
    <row r="138" spans="1:9" ht="51">
      <c r="A138" s="231" t="s">
        <v>389</v>
      </c>
      <c r="B138" s="227">
        <v>0</v>
      </c>
      <c r="C138" s="186">
        <v>2000</v>
      </c>
      <c r="D138" s="181">
        <v>0</v>
      </c>
      <c r="E138" s="186">
        <v>0</v>
      </c>
      <c r="F138" s="186">
        <v>0</v>
      </c>
      <c r="G138" s="181">
        <v>0</v>
      </c>
      <c r="H138" s="181">
        <f t="shared" si="16"/>
        <v>2000</v>
      </c>
      <c r="I138" s="238" t="s">
        <v>168</v>
      </c>
    </row>
    <row r="139" spans="1:9" ht="25.5">
      <c r="A139" s="231" t="s">
        <v>390</v>
      </c>
      <c r="B139" s="227">
        <v>0</v>
      </c>
      <c r="C139" s="186">
        <v>0</v>
      </c>
      <c r="D139" s="186">
        <v>37412.31</v>
      </c>
      <c r="E139" s="186">
        <v>0</v>
      </c>
      <c r="F139" s="186">
        <v>0</v>
      </c>
      <c r="G139" s="181">
        <v>0</v>
      </c>
      <c r="H139" s="181">
        <f t="shared" si="16"/>
        <v>37412.31</v>
      </c>
      <c r="I139" s="238"/>
    </row>
    <row r="140" spans="1:9" ht="51">
      <c r="A140" s="231" t="s">
        <v>391</v>
      </c>
      <c r="B140" s="227">
        <v>0</v>
      </c>
      <c r="C140" s="186">
        <v>0</v>
      </c>
      <c r="D140" s="186">
        <v>37412.31</v>
      </c>
      <c r="E140" s="186">
        <v>0</v>
      </c>
      <c r="F140" s="186">
        <v>0</v>
      </c>
      <c r="G140" s="181">
        <v>0</v>
      </c>
      <c r="H140" s="181">
        <f t="shared" si="16"/>
        <v>37412.31</v>
      </c>
      <c r="I140" s="238" t="s">
        <v>469</v>
      </c>
    </row>
    <row r="141" spans="1:9" ht="51">
      <c r="A141" s="231" t="s">
        <v>392</v>
      </c>
      <c r="B141" s="227">
        <v>0</v>
      </c>
      <c r="C141" s="186">
        <v>0</v>
      </c>
      <c r="D141" s="186">
        <v>37412.32</v>
      </c>
      <c r="E141" s="186">
        <v>0</v>
      </c>
      <c r="F141" s="186">
        <v>0</v>
      </c>
      <c r="G141" s="181">
        <v>0</v>
      </c>
      <c r="H141" s="181">
        <f t="shared" si="16"/>
        <v>37412.32</v>
      </c>
      <c r="I141" s="238" t="s">
        <v>470</v>
      </c>
    </row>
    <row r="142" spans="1:9" ht="38.25">
      <c r="A142" s="231" t="s">
        <v>393</v>
      </c>
      <c r="B142" s="227">
        <v>3000</v>
      </c>
      <c r="C142" s="186">
        <v>1000</v>
      </c>
      <c r="D142" s="186">
        <v>0</v>
      </c>
      <c r="E142" s="186">
        <v>0</v>
      </c>
      <c r="F142" s="186">
        <v>0</v>
      </c>
      <c r="G142" s="181">
        <v>0</v>
      </c>
      <c r="H142" s="181">
        <f t="shared" si="16"/>
        <v>4000</v>
      </c>
      <c r="I142" s="238" t="s">
        <v>471</v>
      </c>
    </row>
    <row r="143" spans="1:9" ht="38.25">
      <c r="A143" s="231" t="s">
        <v>394</v>
      </c>
      <c r="B143" s="227">
        <v>5000</v>
      </c>
      <c r="C143" s="186">
        <v>3222</v>
      </c>
      <c r="D143" s="186">
        <v>0</v>
      </c>
      <c r="E143" s="186">
        <v>0</v>
      </c>
      <c r="F143" s="186">
        <v>0</v>
      </c>
      <c r="G143" s="181">
        <v>0</v>
      </c>
      <c r="H143" s="181">
        <f t="shared" si="16"/>
        <v>8222</v>
      </c>
      <c r="I143" s="238" t="s">
        <v>472</v>
      </c>
    </row>
    <row r="144" spans="1:9" ht="51">
      <c r="A144" s="231" t="s">
        <v>395</v>
      </c>
      <c r="B144" s="227">
        <v>2000</v>
      </c>
      <c r="C144" s="186">
        <v>1000</v>
      </c>
      <c r="D144" s="186">
        <v>0</v>
      </c>
      <c r="E144" s="186">
        <v>0</v>
      </c>
      <c r="F144" s="186">
        <v>0</v>
      </c>
      <c r="G144" s="181">
        <v>0</v>
      </c>
      <c r="H144" s="181">
        <f t="shared" si="16"/>
        <v>3000</v>
      </c>
      <c r="I144" s="238" t="s">
        <v>473</v>
      </c>
    </row>
    <row r="145" spans="1:9" ht="38.25">
      <c r="A145" s="231" t="s">
        <v>396</v>
      </c>
      <c r="B145" s="227">
        <v>3000</v>
      </c>
      <c r="C145" s="186">
        <v>2000</v>
      </c>
      <c r="D145" s="186">
        <v>0</v>
      </c>
      <c r="E145" s="186">
        <v>0</v>
      </c>
      <c r="F145" s="186">
        <v>0</v>
      </c>
      <c r="G145" s="181">
        <v>0</v>
      </c>
      <c r="H145" s="181">
        <f t="shared" si="16"/>
        <v>5000</v>
      </c>
      <c r="I145" s="238" t="s">
        <v>474</v>
      </c>
    </row>
    <row r="146" spans="1:9" ht="31.9" customHeight="1">
      <c r="A146" s="177" t="s">
        <v>35</v>
      </c>
      <c r="B146" s="181">
        <f t="shared" ref="B146:H146" si="17">SUM(B130:B145)</f>
        <v>21000</v>
      </c>
      <c r="C146" s="181">
        <f t="shared" si="17"/>
        <v>893177.82</v>
      </c>
      <c r="D146" s="181">
        <f t="shared" si="17"/>
        <v>112236.94</v>
      </c>
      <c r="E146" s="186">
        <f t="shared" si="17"/>
        <v>0</v>
      </c>
      <c r="F146" s="186">
        <f t="shared" si="17"/>
        <v>0</v>
      </c>
      <c r="G146" s="181">
        <f t="shared" si="17"/>
        <v>673421.62</v>
      </c>
      <c r="H146" s="181">
        <f t="shared" si="17"/>
        <v>1699836.3800000001</v>
      </c>
      <c r="I146" s="219"/>
    </row>
    <row r="147" spans="1:9" ht="25.5">
      <c r="A147" s="177" t="s">
        <v>2</v>
      </c>
      <c r="B147" s="186"/>
      <c r="C147" s="181" t="s">
        <v>4</v>
      </c>
      <c r="D147" s="181" t="s">
        <v>5</v>
      </c>
      <c r="E147" s="181" t="s">
        <v>176</v>
      </c>
      <c r="F147" s="181" t="s">
        <v>7</v>
      </c>
      <c r="G147" s="181" t="s">
        <v>8</v>
      </c>
      <c r="H147" s="181" t="s">
        <v>9</v>
      </c>
      <c r="I147" s="221" t="s">
        <v>10</v>
      </c>
    </row>
    <row r="148" spans="1:9" ht="14.25">
      <c r="A148" s="177" t="s">
        <v>11</v>
      </c>
      <c r="B148" s="186"/>
      <c r="C148" s="181"/>
      <c r="D148" s="181"/>
      <c r="E148" s="186"/>
      <c r="F148" s="186"/>
      <c r="G148" s="181"/>
      <c r="H148" s="181"/>
      <c r="I148" s="219"/>
    </row>
    <row r="149" spans="1:9" ht="25.5">
      <c r="A149" s="177" t="s">
        <v>177</v>
      </c>
      <c r="B149" s="186"/>
      <c r="C149" s="203"/>
      <c r="D149" s="203"/>
      <c r="E149" s="205"/>
      <c r="F149" s="205"/>
      <c r="G149" s="203"/>
      <c r="H149" s="203"/>
      <c r="I149" s="219"/>
    </row>
    <row r="150" spans="1:9" ht="45.75" customHeight="1">
      <c r="A150" s="225" t="s">
        <v>16</v>
      </c>
      <c r="B150" s="186">
        <v>0</v>
      </c>
      <c r="C150" s="186">
        <v>1210504.47</v>
      </c>
      <c r="D150" s="181">
        <v>0</v>
      </c>
      <c r="E150" s="186">
        <v>0</v>
      </c>
      <c r="F150" s="186">
        <v>0</v>
      </c>
      <c r="G150" s="181">
        <v>0</v>
      </c>
      <c r="H150" s="181">
        <f t="shared" ref="H150:H163" si="18">SUM(B150:G150)</f>
        <v>1210504.47</v>
      </c>
      <c r="I150" s="220" t="s">
        <v>154</v>
      </c>
    </row>
    <row r="151" spans="1:9" ht="47.25" customHeight="1">
      <c r="A151" s="225" t="s">
        <v>178</v>
      </c>
      <c r="B151" s="186">
        <v>10000</v>
      </c>
      <c r="C151" s="186">
        <v>0</v>
      </c>
      <c r="D151" s="181">
        <v>0</v>
      </c>
      <c r="E151" s="186">
        <v>0</v>
      </c>
      <c r="F151" s="186">
        <v>0</v>
      </c>
      <c r="G151" s="181">
        <v>0</v>
      </c>
      <c r="H151" s="181">
        <f t="shared" si="18"/>
        <v>10000</v>
      </c>
      <c r="I151" s="220" t="s">
        <v>152</v>
      </c>
    </row>
    <row r="152" spans="1:9" ht="51">
      <c r="A152" s="231" t="s">
        <v>397</v>
      </c>
      <c r="B152" s="186">
        <v>0</v>
      </c>
      <c r="C152" s="186">
        <v>0</v>
      </c>
      <c r="D152" s="186">
        <v>183173.01</v>
      </c>
      <c r="E152" s="186">
        <v>0</v>
      </c>
      <c r="F152" s="186">
        <v>0</v>
      </c>
      <c r="G152" s="181">
        <v>0</v>
      </c>
      <c r="H152" s="181">
        <f t="shared" si="18"/>
        <v>183173.01</v>
      </c>
      <c r="I152" s="238"/>
    </row>
    <row r="153" spans="1:9" ht="25.5">
      <c r="A153" s="231" t="s">
        <v>398</v>
      </c>
      <c r="B153" s="186">
        <v>0</v>
      </c>
      <c r="C153" s="186">
        <v>0</v>
      </c>
      <c r="D153" s="186">
        <v>430378.01</v>
      </c>
      <c r="E153" s="186">
        <v>0</v>
      </c>
      <c r="F153" s="186">
        <v>0</v>
      </c>
      <c r="G153" s="181">
        <v>0</v>
      </c>
      <c r="H153" s="181">
        <f t="shared" si="18"/>
        <v>430378.01</v>
      </c>
      <c r="I153" s="238"/>
    </row>
    <row r="154" spans="1:9" ht="38.25">
      <c r="A154" s="229" t="s">
        <v>181</v>
      </c>
      <c r="B154" s="186">
        <v>0</v>
      </c>
      <c r="C154" s="186">
        <v>0</v>
      </c>
      <c r="D154" s="186">
        <v>240663.33</v>
      </c>
      <c r="E154" s="186">
        <v>0</v>
      </c>
      <c r="F154" s="186">
        <v>0</v>
      </c>
      <c r="G154" s="181">
        <v>0</v>
      </c>
      <c r="H154" s="181">
        <f t="shared" si="18"/>
        <v>240663.33</v>
      </c>
      <c r="I154" s="238"/>
    </row>
    <row r="155" spans="1:9" ht="25.5">
      <c r="A155" s="231" t="s">
        <v>399</v>
      </c>
      <c r="B155" s="186">
        <v>10000</v>
      </c>
      <c r="C155" s="186">
        <v>0</v>
      </c>
      <c r="D155" s="186">
        <v>0</v>
      </c>
      <c r="E155" s="186">
        <v>0</v>
      </c>
      <c r="F155" s="186">
        <v>0</v>
      </c>
      <c r="G155" s="181">
        <v>0</v>
      </c>
      <c r="H155" s="181">
        <f t="shared" si="18"/>
        <v>10000</v>
      </c>
      <c r="I155" s="175" t="s">
        <v>140</v>
      </c>
    </row>
    <row r="156" spans="1:9" ht="25.5">
      <c r="A156" s="231" t="s">
        <v>400</v>
      </c>
      <c r="B156" s="186">
        <v>0</v>
      </c>
      <c r="C156" s="186">
        <v>0</v>
      </c>
      <c r="D156" s="186">
        <v>409445.01</v>
      </c>
      <c r="E156" s="186">
        <v>0</v>
      </c>
      <c r="F156" s="186">
        <v>0</v>
      </c>
      <c r="G156" s="181">
        <v>0</v>
      </c>
      <c r="H156" s="181">
        <f t="shared" si="18"/>
        <v>409445.01</v>
      </c>
      <c r="I156" s="175" t="s">
        <v>140</v>
      </c>
    </row>
    <row r="157" spans="1:9" ht="52.15" customHeight="1">
      <c r="A157" s="231" t="s">
        <v>401</v>
      </c>
      <c r="B157" s="186">
        <v>0</v>
      </c>
      <c r="C157" s="186">
        <v>0</v>
      </c>
      <c r="D157" s="186">
        <v>123173.01</v>
      </c>
      <c r="E157" s="186">
        <v>0</v>
      </c>
      <c r="F157" s="186">
        <v>0</v>
      </c>
      <c r="G157" s="181">
        <v>0</v>
      </c>
      <c r="H157" s="181">
        <f t="shared" si="18"/>
        <v>123173.01</v>
      </c>
      <c r="I157" s="242" t="s">
        <v>185</v>
      </c>
    </row>
    <row r="158" spans="1:9" ht="34.15" customHeight="1">
      <c r="A158" s="231" t="s">
        <v>186</v>
      </c>
      <c r="B158" s="186">
        <v>0</v>
      </c>
      <c r="C158" s="186">
        <v>0</v>
      </c>
      <c r="D158" s="186">
        <v>93173.01</v>
      </c>
      <c r="E158" s="186">
        <v>0</v>
      </c>
      <c r="F158" s="186">
        <v>0</v>
      </c>
      <c r="G158" s="181">
        <v>0</v>
      </c>
      <c r="H158" s="181">
        <f t="shared" si="18"/>
        <v>93173.01</v>
      </c>
      <c r="I158" s="242" t="s">
        <v>187</v>
      </c>
    </row>
    <row r="159" spans="1:9" ht="25.5">
      <c r="A159" s="231" t="s">
        <v>402</v>
      </c>
      <c r="B159" s="186">
        <v>0</v>
      </c>
      <c r="C159" s="186">
        <v>0</v>
      </c>
      <c r="D159" s="186">
        <v>93173.01</v>
      </c>
      <c r="E159" s="186">
        <v>0</v>
      </c>
      <c r="F159" s="186">
        <v>0</v>
      </c>
      <c r="G159" s="181">
        <v>0</v>
      </c>
      <c r="H159" s="181">
        <f t="shared" si="18"/>
        <v>93173.01</v>
      </c>
      <c r="I159" s="242" t="s">
        <v>140</v>
      </c>
    </row>
    <row r="160" spans="1:9" ht="25.5">
      <c r="A160" s="231" t="s">
        <v>403</v>
      </c>
      <c r="B160" s="186">
        <v>0</v>
      </c>
      <c r="C160" s="186">
        <v>0</v>
      </c>
      <c r="D160" s="186">
        <v>143173.04</v>
      </c>
      <c r="E160" s="186">
        <v>0</v>
      </c>
      <c r="F160" s="186">
        <v>0</v>
      </c>
      <c r="G160" s="181">
        <v>0</v>
      </c>
      <c r="H160" s="181">
        <f t="shared" si="18"/>
        <v>143173.04</v>
      </c>
      <c r="I160" s="220" t="s">
        <v>190</v>
      </c>
    </row>
    <row r="161" spans="1:9" ht="25.5">
      <c r="A161" s="231" t="s">
        <v>404</v>
      </c>
      <c r="B161" s="186">
        <v>0</v>
      </c>
      <c r="C161" s="186">
        <v>0</v>
      </c>
      <c r="D161" s="186">
        <v>440663.33</v>
      </c>
      <c r="E161" s="186">
        <v>0</v>
      </c>
      <c r="F161" s="186">
        <v>0</v>
      </c>
      <c r="G161" s="181">
        <v>0</v>
      </c>
      <c r="H161" s="181">
        <f t="shared" si="18"/>
        <v>440663.33</v>
      </c>
      <c r="I161" s="238" t="s">
        <v>140</v>
      </c>
    </row>
    <row r="162" spans="1:9" ht="25.5">
      <c r="A162" s="231" t="s">
        <v>405</v>
      </c>
      <c r="B162" s="186">
        <v>0</v>
      </c>
      <c r="C162" s="186">
        <v>0</v>
      </c>
      <c r="D162" s="186">
        <v>270640.46000000002</v>
      </c>
      <c r="E162" s="186">
        <v>0</v>
      </c>
      <c r="F162" s="186">
        <v>0</v>
      </c>
      <c r="G162" s="181">
        <v>0</v>
      </c>
      <c r="H162" s="181">
        <f t="shared" si="18"/>
        <v>270640.46000000002</v>
      </c>
      <c r="I162" s="238" t="s">
        <v>193</v>
      </c>
    </row>
    <row r="163" spans="1:9" ht="51">
      <c r="A163" s="231" t="s">
        <v>406</v>
      </c>
      <c r="B163" s="186">
        <v>40000</v>
      </c>
      <c r="C163" s="181">
        <v>0</v>
      </c>
      <c r="D163" s="186">
        <v>0</v>
      </c>
      <c r="E163" s="186">
        <v>0</v>
      </c>
      <c r="F163" s="186">
        <v>0</v>
      </c>
      <c r="G163" s="181">
        <v>0</v>
      </c>
      <c r="H163" s="181">
        <f t="shared" si="18"/>
        <v>40000</v>
      </c>
      <c r="I163" s="220"/>
    </row>
    <row r="164" spans="1:9" ht="30.6" customHeight="1">
      <c r="A164" s="177" t="s">
        <v>195</v>
      </c>
      <c r="B164" s="181">
        <f t="shared" ref="B164:H164" si="19">SUM(B150:B163)</f>
        <v>60000</v>
      </c>
      <c r="C164" s="181">
        <f t="shared" si="19"/>
        <v>1210504.47</v>
      </c>
      <c r="D164" s="181">
        <f t="shared" si="19"/>
        <v>2427655.2199999997</v>
      </c>
      <c r="E164" s="186">
        <f t="shared" si="19"/>
        <v>0</v>
      </c>
      <c r="F164" s="186">
        <f t="shared" si="19"/>
        <v>0</v>
      </c>
      <c r="G164" s="181">
        <f t="shared" si="19"/>
        <v>0</v>
      </c>
      <c r="H164" s="181">
        <f t="shared" si="19"/>
        <v>3698159.6899999995</v>
      </c>
      <c r="I164" s="175"/>
    </row>
    <row r="165" spans="1:9" ht="25.5">
      <c r="A165" s="177" t="s">
        <v>196</v>
      </c>
      <c r="B165" s="181" t="s">
        <v>3</v>
      </c>
      <c r="C165" s="181" t="s">
        <v>4</v>
      </c>
      <c r="D165" s="181" t="s">
        <v>5</v>
      </c>
      <c r="E165" s="181" t="s">
        <v>6</v>
      </c>
      <c r="F165" s="181" t="s">
        <v>7</v>
      </c>
      <c r="G165" s="181" t="s">
        <v>8</v>
      </c>
      <c r="H165" s="181" t="s">
        <v>9</v>
      </c>
      <c r="I165" s="221" t="s">
        <v>10</v>
      </c>
    </row>
    <row r="166" spans="1:9" ht="14.25">
      <c r="A166" s="177" t="s">
        <v>16</v>
      </c>
      <c r="B166" s="181">
        <v>0</v>
      </c>
      <c r="C166" s="181">
        <v>232803.7</v>
      </c>
      <c r="D166" s="181">
        <v>0</v>
      </c>
      <c r="E166" s="181">
        <v>0</v>
      </c>
      <c r="F166" s="181">
        <v>0</v>
      </c>
      <c r="G166" s="181">
        <v>0</v>
      </c>
      <c r="H166" s="181">
        <f>SUM(B166:G166)</f>
        <v>232803.7</v>
      </c>
      <c r="I166" s="221"/>
    </row>
    <row r="167" spans="1:9" ht="51">
      <c r="A167" s="229" t="s">
        <v>197</v>
      </c>
      <c r="B167" s="186">
        <v>3000</v>
      </c>
      <c r="C167" s="181">
        <v>0</v>
      </c>
      <c r="D167" s="186">
        <v>0</v>
      </c>
      <c r="E167" s="186">
        <v>0</v>
      </c>
      <c r="F167" s="186">
        <v>0</v>
      </c>
      <c r="G167" s="181">
        <v>0</v>
      </c>
      <c r="H167" s="181">
        <f>SUM(B167:G167)</f>
        <v>3000</v>
      </c>
      <c r="I167" s="220" t="s">
        <v>198</v>
      </c>
    </row>
    <row r="168" spans="1:9" ht="38.25">
      <c r="A168" s="229" t="s">
        <v>199</v>
      </c>
      <c r="B168" s="186">
        <v>2000</v>
      </c>
      <c r="C168" s="181">
        <v>0</v>
      </c>
      <c r="D168" s="186">
        <v>0</v>
      </c>
      <c r="E168" s="186">
        <v>0</v>
      </c>
      <c r="F168" s="186">
        <v>0</v>
      </c>
      <c r="G168" s="181">
        <v>0</v>
      </c>
      <c r="H168" s="181">
        <f>SUM(B168:G168)</f>
        <v>2000</v>
      </c>
      <c r="I168" s="220" t="s">
        <v>200</v>
      </c>
    </row>
    <row r="169" spans="1:9" ht="51">
      <c r="A169" s="229" t="s">
        <v>201</v>
      </c>
      <c r="B169" s="186">
        <v>3000</v>
      </c>
      <c r="C169" s="181">
        <v>0</v>
      </c>
      <c r="D169" s="186">
        <v>0</v>
      </c>
      <c r="E169" s="186">
        <v>0</v>
      </c>
      <c r="F169" s="186">
        <v>0</v>
      </c>
      <c r="G169" s="181">
        <v>0</v>
      </c>
      <c r="H169" s="181">
        <f>SUM(B169:G169)</f>
        <v>3000</v>
      </c>
      <c r="I169" s="220" t="s">
        <v>202</v>
      </c>
    </row>
    <row r="170" spans="1:9" ht="51">
      <c r="A170" s="229" t="s">
        <v>407</v>
      </c>
      <c r="B170" s="186">
        <v>2000</v>
      </c>
      <c r="C170" s="181">
        <v>0</v>
      </c>
      <c r="D170" s="186">
        <v>0</v>
      </c>
      <c r="E170" s="186">
        <v>0</v>
      </c>
      <c r="F170" s="186">
        <v>0</v>
      </c>
      <c r="G170" s="181">
        <v>0</v>
      </c>
      <c r="H170" s="181">
        <f>SUM(B170:G170)</f>
        <v>2000</v>
      </c>
      <c r="I170" s="220" t="s">
        <v>204</v>
      </c>
    </row>
    <row r="171" spans="1:9" s="136" customFormat="1" ht="26.45" customHeight="1">
      <c r="A171" s="177" t="s">
        <v>35</v>
      </c>
      <c r="B171" s="181">
        <f t="shared" ref="B171:H171" si="20">SUM(B166:B170)</f>
        <v>10000</v>
      </c>
      <c r="C171" s="181">
        <f t="shared" si="20"/>
        <v>232803.7</v>
      </c>
      <c r="D171" s="181">
        <f t="shared" si="20"/>
        <v>0</v>
      </c>
      <c r="E171" s="186">
        <f t="shared" si="20"/>
        <v>0</v>
      </c>
      <c r="F171" s="186">
        <f t="shared" si="20"/>
        <v>0</v>
      </c>
      <c r="G171" s="181">
        <f t="shared" si="20"/>
        <v>0</v>
      </c>
      <c r="H171" s="181">
        <f t="shared" si="20"/>
        <v>242803.7</v>
      </c>
      <c r="I171" s="219"/>
    </row>
    <row r="172" spans="1:9" ht="25.5">
      <c r="A172" s="177" t="s">
        <v>2</v>
      </c>
      <c r="B172" s="181" t="s">
        <v>3</v>
      </c>
      <c r="C172" s="181" t="s">
        <v>4</v>
      </c>
      <c r="D172" s="181" t="s">
        <v>5</v>
      </c>
      <c r="E172" s="181" t="s">
        <v>37</v>
      </c>
      <c r="F172" s="181" t="s">
        <v>7</v>
      </c>
      <c r="G172" s="181" t="s">
        <v>98</v>
      </c>
      <c r="H172" s="181" t="s">
        <v>9</v>
      </c>
      <c r="I172" s="221" t="s">
        <v>10</v>
      </c>
    </row>
    <row r="173" spans="1:9" ht="14.25">
      <c r="A173" s="177" t="s">
        <v>11</v>
      </c>
      <c r="B173" s="181"/>
      <c r="C173" s="181"/>
      <c r="D173" s="181"/>
      <c r="E173" s="186"/>
      <c r="F173" s="186"/>
      <c r="G173" s="181"/>
      <c r="H173" s="181"/>
      <c r="I173" s="219"/>
    </row>
    <row r="174" spans="1:9" ht="25.5">
      <c r="A174" s="177" t="s">
        <v>205</v>
      </c>
      <c r="B174" s="203"/>
      <c r="C174" s="203"/>
      <c r="D174" s="203"/>
      <c r="E174" s="205"/>
      <c r="F174" s="205"/>
      <c r="G174" s="203"/>
      <c r="H174" s="203"/>
      <c r="I174" s="183"/>
    </row>
    <row r="175" spans="1:9" ht="25.5">
      <c r="A175" s="177" t="s">
        <v>206</v>
      </c>
      <c r="B175" s="203"/>
      <c r="C175" s="203"/>
      <c r="D175" s="203"/>
      <c r="E175" s="205"/>
      <c r="F175" s="205"/>
      <c r="G175" s="203"/>
      <c r="H175" s="203"/>
      <c r="I175" s="219"/>
    </row>
    <row r="176" spans="1:9" ht="37.15" customHeight="1">
      <c r="A176" s="225" t="s">
        <v>178</v>
      </c>
      <c r="B176" s="186">
        <v>5000</v>
      </c>
      <c r="C176" s="186">
        <v>7728</v>
      </c>
      <c r="D176" s="181">
        <v>0</v>
      </c>
      <c r="E176" s="186">
        <v>0</v>
      </c>
      <c r="F176" s="186">
        <v>0</v>
      </c>
      <c r="G176" s="181">
        <v>0</v>
      </c>
      <c r="H176" s="181">
        <f t="shared" ref="H176:H187" si="21">SUM(B176:G176)</f>
        <v>12728</v>
      </c>
      <c r="I176" s="220" t="s">
        <v>207</v>
      </c>
    </row>
    <row r="177" spans="1:9" ht="51.6" customHeight="1">
      <c r="A177" s="229" t="s">
        <v>208</v>
      </c>
      <c r="B177" s="186">
        <v>0</v>
      </c>
      <c r="C177" s="186">
        <v>0</v>
      </c>
      <c r="D177" s="181">
        <v>150000</v>
      </c>
      <c r="E177" s="186">
        <v>0</v>
      </c>
      <c r="F177" s="186">
        <v>0</v>
      </c>
      <c r="G177" s="181">
        <v>0</v>
      </c>
      <c r="H177" s="181">
        <f t="shared" si="21"/>
        <v>150000</v>
      </c>
      <c r="I177" s="175" t="s">
        <v>209</v>
      </c>
    </row>
    <row r="178" spans="1:9" ht="38.25">
      <c r="A178" s="229" t="s">
        <v>210</v>
      </c>
      <c r="B178" s="186">
        <v>15000</v>
      </c>
      <c r="C178" s="186">
        <v>0</v>
      </c>
      <c r="D178" s="181">
        <v>0</v>
      </c>
      <c r="E178" s="186">
        <v>0</v>
      </c>
      <c r="F178" s="186">
        <v>0</v>
      </c>
      <c r="G178" s="181">
        <v>0</v>
      </c>
      <c r="H178" s="181">
        <f t="shared" si="21"/>
        <v>15000</v>
      </c>
      <c r="I178" s="175" t="s">
        <v>211</v>
      </c>
    </row>
    <row r="179" spans="1:9" ht="45" customHeight="1">
      <c r="A179" s="214" t="s">
        <v>212</v>
      </c>
      <c r="B179" s="186">
        <v>0</v>
      </c>
      <c r="C179" s="186">
        <v>0</v>
      </c>
      <c r="D179" s="186">
        <v>98760.98</v>
      </c>
      <c r="E179" s="186">
        <v>0</v>
      </c>
      <c r="F179" s="186">
        <v>0</v>
      </c>
      <c r="G179" s="181">
        <v>0</v>
      </c>
      <c r="H179" s="181">
        <f t="shared" si="21"/>
        <v>98760.98</v>
      </c>
      <c r="I179" s="220" t="s">
        <v>211</v>
      </c>
    </row>
    <row r="180" spans="1:9" ht="38.25">
      <c r="A180" s="229" t="s">
        <v>408</v>
      </c>
      <c r="B180" s="186">
        <v>30000</v>
      </c>
      <c r="C180" s="186">
        <v>0</v>
      </c>
      <c r="D180" s="181">
        <v>0</v>
      </c>
      <c r="E180" s="186">
        <v>0</v>
      </c>
      <c r="F180" s="186">
        <v>0</v>
      </c>
      <c r="G180" s="181">
        <v>0</v>
      </c>
      <c r="H180" s="181">
        <f t="shared" si="21"/>
        <v>30000</v>
      </c>
      <c r="I180" s="175" t="s">
        <v>211</v>
      </c>
    </row>
    <row r="181" spans="1:9" ht="38.25">
      <c r="A181" s="229" t="s">
        <v>409</v>
      </c>
      <c r="B181" s="186">
        <v>20200</v>
      </c>
      <c r="C181" s="227">
        <v>0</v>
      </c>
      <c r="D181" s="181">
        <v>0</v>
      </c>
      <c r="E181" s="186">
        <v>0</v>
      </c>
      <c r="F181" s="186">
        <v>0</v>
      </c>
      <c r="G181" s="181">
        <v>0</v>
      </c>
      <c r="H181" s="181">
        <f t="shared" si="21"/>
        <v>20200</v>
      </c>
      <c r="I181" s="175" t="s">
        <v>215</v>
      </c>
    </row>
    <row r="182" spans="1:9" ht="25.5">
      <c r="A182" s="229" t="s">
        <v>410</v>
      </c>
      <c r="B182" s="186">
        <v>30000</v>
      </c>
      <c r="C182" s="227">
        <v>0</v>
      </c>
      <c r="D182" s="181">
        <v>0</v>
      </c>
      <c r="E182" s="186">
        <v>0</v>
      </c>
      <c r="F182" s="186">
        <v>0</v>
      </c>
      <c r="G182" s="181">
        <v>0</v>
      </c>
      <c r="H182" s="181">
        <f t="shared" si="21"/>
        <v>30000</v>
      </c>
      <c r="I182" s="175" t="s">
        <v>217</v>
      </c>
    </row>
    <row r="183" spans="1:9" ht="51">
      <c r="A183" s="229" t="s">
        <v>411</v>
      </c>
      <c r="B183" s="186">
        <v>10000</v>
      </c>
      <c r="C183" s="227">
        <v>0</v>
      </c>
      <c r="D183" s="181">
        <v>0</v>
      </c>
      <c r="E183" s="186">
        <v>0</v>
      </c>
      <c r="F183" s="186">
        <v>0</v>
      </c>
      <c r="G183" s="181">
        <v>0</v>
      </c>
      <c r="H183" s="181">
        <f t="shared" si="21"/>
        <v>10000</v>
      </c>
      <c r="I183" s="175" t="s">
        <v>219</v>
      </c>
    </row>
    <row r="184" spans="1:9" ht="52.5" customHeight="1">
      <c r="A184" s="229" t="s">
        <v>412</v>
      </c>
      <c r="B184" s="186">
        <v>10000</v>
      </c>
      <c r="C184" s="227">
        <v>0</v>
      </c>
      <c r="D184" s="181">
        <v>0</v>
      </c>
      <c r="E184" s="186">
        <v>0</v>
      </c>
      <c r="F184" s="186">
        <v>0</v>
      </c>
      <c r="G184" s="181">
        <v>0</v>
      </c>
      <c r="H184" s="181">
        <f t="shared" si="21"/>
        <v>10000</v>
      </c>
      <c r="I184" s="220" t="s">
        <v>221</v>
      </c>
    </row>
    <row r="185" spans="1:9" ht="89.25">
      <c r="A185" s="229" t="s">
        <v>413</v>
      </c>
      <c r="B185" s="186">
        <v>10000</v>
      </c>
      <c r="C185" s="227">
        <v>0</v>
      </c>
      <c r="D185" s="181">
        <v>0</v>
      </c>
      <c r="E185" s="186">
        <v>0</v>
      </c>
      <c r="F185" s="186">
        <v>0</v>
      </c>
      <c r="G185" s="181">
        <v>0</v>
      </c>
      <c r="H185" s="181">
        <f t="shared" si="21"/>
        <v>10000</v>
      </c>
      <c r="I185" s="242" t="s">
        <v>514</v>
      </c>
    </row>
    <row r="186" spans="1:9" ht="76.5">
      <c r="A186" s="229" t="s">
        <v>414</v>
      </c>
      <c r="B186" s="186">
        <v>25000</v>
      </c>
      <c r="C186" s="227">
        <v>0</v>
      </c>
      <c r="D186" s="181">
        <v>0</v>
      </c>
      <c r="E186" s="186">
        <v>0</v>
      </c>
      <c r="F186" s="186">
        <v>0</v>
      </c>
      <c r="G186" s="181">
        <v>0</v>
      </c>
      <c r="H186" s="181">
        <f t="shared" si="21"/>
        <v>25000</v>
      </c>
      <c r="I186" s="220" t="s">
        <v>515</v>
      </c>
    </row>
    <row r="187" spans="1:9" ht="32.450000000000003" customHeight="1">
      <c r="A187" s="225" t="s">
        <v>153</v>
      </c>
      <c r="B187" s="186">
        <v>0</v>
      </c>
      <c r="C187" s="186">
        <v>264431.18</v>
      </c>
      <c r="D187" s="181">
        <v>0</v>
      </c>
      <c r="E187" s="186">
        <v>0</v>
      </c>
      <c r="F187" s="186">
        <v>0</v>
      </c>
      <c r="G187" s="181">
        <v>0</v>
      </c>
      <c r="H187" s="181">
        <f t="shared" si="21"/>
        <v>264431.18</v>
      </c>
      <c r="I187" s="220" t="s">
        <v>154</v>
      </c>
    </row>
    <row r="188" spans="1:9" ht="28.9" customHeight="1">
      <c r="A188" s="215" t="s">
        <v>195</v>
      </c>
      <c r="B188" s="181">
        <f t="shared" ref="B188:H188" si="22">SUM(B176:B187)</f>
        <v>155200</v>
      </c>
      <c r="C188" s="181">
        <f t="shared" si="22"/>
        <v>272159.18</v>
      </c>
      <c r="D188" s="181">
        <f t="shared" si="22"/>
        <v>248760.97999999998</v>
      </c>
      <c r="E188" s="181">
        <f t="shared" si="22"/>
        <v>0</v>
      </c>
      <c r="F188" s="181">
        <f t="shared" si="22"/>
        <v>0</v>
      </c>
      <c r="G188" s="181">
        <f t="shared" si="22"/>
        <v>0</v>
      </c>
      <c r="H188" s="181">
        <f t="shared" si="22"/>
        <v>676120.15999999992</v>
      </c>
      <c r="I188" s="220"/>
    </row>
    <row r="189" spans="1:9" ht="25.5">
      <c r="A189" s="177" t="s">
        <v>2</v>
      </c>
      <c r="B189" s="181" t="s">
        <v>3</v>
      </c>
      <c r="C189" s="186"/>
      <c r="D189" s="181" t="s">
        <v>5</v>
      </c>
      <c r="E189" s="181" t="s">
        <v>37</v>
      </c>
      <c r="F189" s="181" t="s">
        <v>7</v>
      </c>
      <c r="G189" s="181" t="s">
        <v>8</v>
      </c>
      <c r="H189" s="181" t="s">
        <v>9</v>
      </c>
      <c r="I189" s="221" t="s">
        <v>10</v>
      </c>
    </row>
    <row r="190" spans="1:9" ht="14.25">
      <c r="A190" s="177" t="s">
        <v>11</v>
      </c>
      <c r="B190" s="181"/>
      <c r="C190" s="186"/>
      <c r="D190" s="181"/>
      <c r="E190" s="186"/>
      <c r="F190" s="186"/>
      <c r="G190" s="181"/>
      <c r="H190" s="181"/>
      <c r="I190" s="219"/>
    </row>
    <row r="191" spans="1:9" ht="25.5">
      <c r="A191" s="177" t="s">
        <v>224</v>
      </c>
      <c r="B191" s="203"/>
      <c r="C191" s="186"/>
      <c r="D191" s="203"/>
      <c r="E191" s="205"/>
      <c r="F191" s="205"/>
      <c r="G191" s="203"/>
      <c r="H191" s="203"/>
      <c r="I191" s="185"/>
    </row>
    <row r="192" spans="1:9" ht="25.5">
      <c r="A192" s="225" t="s">
        <v>225</v>
      </c>
      <c r="B192" s="205">
        <v>0</v>
      </c>
      <c r="C192" s="186">
        <v>10262</v>
      </c>
      <c r="D192" s="203">
        <v>0</v>
      </c>
      <c r="E192" s="205">
        <v>0</v>
      </c>
      <c r="F192" s="205">
        <v>0</v>
      </c>
      <c r="G192" s="203">
        <v>0</v>
      </c>
      <c r="H192" s="203">
        <f t="shared" ref="H192:H207" si="23">SUM(B192:G192)</f>
        <v>10262</v>
      </c>
      <c r="I192" s="185" t="s">
        <v>226</v>
      </c>
    </row>
    <row r="193" spans="1:9" ht="33" customHeight="1">
      <c r="A193" s="225" t="s">
        <v>153</v>
      </c>
      <c r="B193" s="181">
        <v>0</v>
      </c>
      <c r="C193" s="186">
        <v>817737.69</v>
      </c>
      <c r="D193" s="203">
        <v>0</v>
      </c>
      <c r="E193" s="205">
        <v>0</v>
      </c>
      <c r="F193" s="205">
        <v>0</v>
      </c>
      <c r="G193" s="203">
        <v>0</v>
      </c>
      <c r="H193" s="203">
        <f t="shared" si="23"/>
        <v>817737.69</v>
      </c>
      <c r="I193" s="220" t="s">
        <v>154</v>
      </c>
    </row>
    <row r="194" spans="1:9" ht="38.25">
      <c r="A194" s="229" t="s">
        <v>415</v>
      </c>
      <c r="B194" s="186">
        <v>100000</v>
      </c>
      <c r="C194" s="186">
        <v>0</v>
      </c>
      <c r="D194" s="205">
        <v>0</v>
      </c>
      <c r="E194" s="205">
        <v>0</v>
      </c>
      <c r="F194" s="205">
        <v>0</v>
      </c>
      <c r="G194" s="205">
        <v>0</v>
      </c>
      <c r="H194" s="205">
        <f t="shared" si="23"/>
        <v>100000</v>
      </c>
      <c r="I194" s="220" t="s">
        <v>228</v>
      </c>
    </row>
    <row r="195" spans="1:9" ht="63.75">
      <c r="A195" s="229" t="s">
        <v>416</v>
      </c>
      <c r="B195" s="186">
        <v>200000</v>
      </c>
      <c r="C195" s="186">
        <v>0</v>
      </c>
      <c r="D195" s="205">
        <v>0</v>
      </c>
      <c r="E195" s="205">
        <v>0</v>
      </c>
      <c r="F195" s="205">
        <v>0</v>
      </c>
      <c r="G195" s="205">
        <v>0</v>
      </c>
      <c r="H195" s="203">
        <f t="shared" si="23"/>
        <v>200000</v>
      </c>
      <c r="I195" s="220" t="s">
        <v>228</v>
      </c>
    </row>
    <row r="196" spans="1:9" ht="63.75">
      <c r="A196" s="229" t="s">
        <v>230</v>
      </c>
      <c r="B196" s="186">
        <v>0</v>
      </c>
      <c r="C196" s="186">
        <v>0</v>
      </c>
      <c r="D196" s="205">
        <v>1161930.04</v>
      </c>
      <c r="E196" s="205">
        <v>0</v>
      </c>
      <c r="F196" s="205">
        <v>0</v>
      </c>
      <c r="G196" s="203">
        <v>0</v>
      </c>
      <c r="H196" s="203">
        <f t="shared" si="23"/>
        <v>1161930.04</v>
      </c>
      <c r="I196" s="219" t="s">
        <v>228</v>
      </c>
    </row>
    <row r="197" spans="1:9" ht="63.75">
      <c r="A197" s="229" t="s">
        <v>231</v>
      </c>
      <c r="B197" s="186">
        <v>0</v>
      </c>
      <c r="C197" s="186">
        <v>0</v>
      </c>
      <c r="D197" s="205">
        <v>911930.04</v>
      </c>
      <c r="E197" s="205">
        <v>0</v>
      </c>
      <c r="F197" s="205">
        <v>0</v>
      </c>
      <c r="G197" s="203">
        <v>0</v>
      </c>
      <c r="H197" s="203">
        <f t="shared" si="23"/>
        <v>911930.04</v>
      </c>
      <c r="I197" s="220" t="s">
        <v>232</v>
      </c>
    </row>
    <row r="198" spans="1:9" ht="102">
      <c r="A198" s="229" t="s">
        <v>233</v>
      </c>
      <c r="B198" s="186">
        <v>0</v>
      </c>
      <c r="C198" s="186">
        <v>0</v>
      </c>
      <c r="D198" s="205">
        <v>315387.15999999997</v>
      </c>
      <c r="E198" s="205">
        <v>0</v>
      </c>
      <c r="F198" s="205">
        <v>0</v>
      </c>
      <c r="G198" s="203">
        <v>0</v>
      </c>
      <c r="H198" s="203">
        <f t="shared" si="23"/>
        <v>315387.15999999997</v>
      </c>
      <c r="I198" s="219" t="s">
        <v>234</v>
      </c>
    </row>
    <row r="199" spans="1:9" ht="71.45" customHeight="1">
      <c r="A199" s="229" t="s">
        <v>417</v>
      </c>
      <c r="B199" s="186">
        <v>0</v>
      </c>
      <c r="C199" s="186">
        <v>0</v>
      </c>
      <c r="D199" s="205">
        <v>0</v>
      </c>
      <c r="E199" s="205">
        <v>0</v>
      </c>
      <c r="F199" s="205">
        <v>250000</v>
      </c>
      <c r="G199" s="203">
        <v>0</v>
      </c>
      <c r="H199" s="203">
        <f t="shared" si="23"/>
        <v>250000</v>
      </c>
      <c r="I199" s="175" t="s">
        <v>236</v>
      </c>
    </row>
    <row r="200" spans="1:9" ht="38.25">
      <c r="A200" s="229" t="s">
        <v>418</v>
      </c>
      <c r="B200" s="186">
        <v>147610.76</v>
      </c>
      <c r="C200" s="186">
        <v>0</v>
      </c>
      <c r="D200" s="203">
        <v>0</v>
      </c>
      <c r="E200" s="205">
        <v>0</v>
      </c>
      <c r="F200" s="205">
        <v>0</v>
      </c>
      <c r="G200" s="203">
        <v>0</v>
      </c>
      <c r="H200" s="203">
        <f t="shared" si="23"/>
        <v>147610.76</v>
      </c>
      <c r="I200" s="175" t="s">
        <v>238</v>
      </c>
    </row>
    <row r="201" spans="1:9" ht="38.25">
      <c r="A201" s="229" t="s">
        <v>239</v>
      </c>
      <c r="B201" s="186">
        <v>0</v>
      </c>
      <c r="C201" s="186">
        <v>0</v>
      </c>
      <c r="D201" s="205">
        <v>5752942.8300000001</v>
      </c>
      <c r="E201" s="205">
        <v>0</v>
      </c>
      <c r="F201" s="205">
        <v>0</v>
      </c>
      <c r="G201" s="203">
        <v>0</v>
      </c>
      <c r="H201" s="203">
        <f t="shared" si="23"/>
        <v>5752942.8300000001</v>
      </c>
      <c r="I201" s="175" t="s">
        <v>240</v>
      </c>
    </row>
    <row r="202" spans="1:9" ht="25.5">
      <c r="A202" s="229" t="s">
        <v>241</v>
      </c>
      <c r="B202" s="186">
        <v>0</v>
      </c>
      <c r="C202" s="181">
        <v>0</v>
      </c>
      <c r="D202" s="205">
        <v>990847.44</v>
      </c>
      <c r="E202" s="205">
        <v>0</v>
      </c>
      <c r="F202" s="205">
        <v>0</v>
      </c>
      <c r="G202" s="203">
        <v>0</v>
      </c>
      <c r="H202" s="203">
        <f t="shared" si="23"/>
        <v>990847.44</v>
      </c>
      <c r="I202" s="220" t="s">
        <v>242</v>
      </c>
    </row>
    <row r="203" spans="1:9" ht="38.25">
      <c r="A203" s="229" t="s">
        <v>243</v>
      </c>
      <c r="B203" s="186">
        <v>0</v>
      </c>
      <c r="C203" s="181">
        <v>0</v>
      </c>
      <c r="D203" s="205">
        <v>1100000</v>
      </c>
      <c r="E203" s="205">
        <v>0</v>
      </c>
      <c r="F203" s="205">
        <v>0</v>
      </c>
      <c r="G203" s="203">
        <v>0</v>
      </c>
      <c r="H203" s="203">
        <f t="shared" si="23"/>
        <v>1100000</v>
      </c>
      <c r="I203" s="220" t="s">
        <v>244</v>
      </c>
    </row>
    <row r="204" spans="1:9" ht="63.75">
      <c r="A204" s="229" t="s">
        <v>245</v>
      </c>
      <c r="B204" s="186">
        <v>391128.36</v>
      </c>
      <c r="C204" s="181">
        <v>0</v>
      </c>
      <c r="D204" s="203">
        <v>0</v>
      </c>
      <c r="E204" s="205">
        <v>0</v>
      </c>
      <c r="F204" s="205">
        <v>0</v>
      </c>
      <c r="G204" s="203">
        <v>0</v>
      </c>
      <c r="H204" s="203">
        <f t="shared" si="23"/>
        <v>391128.36</v>
      </c>
      <c r="I204" s="233" t="s">
        <v>475</v>
      </c>
    </row>
    <row r="205" spans="1:9" ht="98.25" customHeight="1">
      <c r="A205" s="229" t="s">
        <v>246</v>
      </c>
      <c r="B205" s="186">
        <v>200000</v>
      </c>
      <c r="C205" s="181">
        <v>0</v>
      </c>
      <c r="D205" s="205">
        <v>0</v>
      </c>
      <c r="E205" s="205">
        <v>0</v>
      </c>
      <c r="F205" s="205">
        <v>0</v>
      </c>
      <c r="G205" s="203">
        <v>0</v>
      </c>
      <c r="H205" s="203">
        <f t="shared" si="23"/>
        <v>200000</v>
      </c>
      <c r="I205" s="220" t="s">
        <v>516</v>
      </c>
    </row>
    <row r="206" spans="1:9" ht="51">
      <c r="A206" s="229" t="s">
        <v>247</v>
      </c>
      <c r="B206" s="186">
        <v>50000</v>
      </c>
      <c r="C206" s="181">
        <v>0</v>
      </c>
      <c r="D206" s="203">
        <v>0</v>
      </c>
      <c r="E206" s="205">
        <v>0</v>
      </c>
      <c r="F206" s="205">
        <v>0</v>
      </c>
      <c r="G206" s="203">
        <v>0</v>
      </c>
      <c r="H206" s="203">
        <f t="shared" si="23"/>
        <v>50000</v>
      </c>
      <c r="I206" s="238" t="s">
        <v>477</v>
      </c>
    </row>
    <row r="207" spans="1:9" ht="111.75" customHeight="1">
      <c r="A207" s="229" t="s">
        <v>367</v>
      </c>
      <c r="B207" s="186">
        <v>500000</v>
      </c>
      <c r="C207" s="181">
        <v>0</v>
      </c>
      <c r="D207" s="203">
        <v>0</v>
      </c>
      <c r="E207" s="205">
        <v>0</v>
      </c>
      <c r="F207" s="205">
        <v>0</v>
      </c>
      <c r="G207" s="203">
        <v>0</v>
      </c>
      <c r="H207" s="203">
        <f t="shared" si="23"/>
        <v>500000</v>
      </c>
      <c r="I207" s="243" t="s">
        <v>476</v>
      </c>
    </row>
    <row r="208" spans="1:9" ht="63.75">
      <c r="A208" s="229" t="s">
        <v>365</v>
      </c>
      <c r="B208" s="186"/>
      <c r="C208" s="181"/>
      <c r="D208" s="203"/>
      <c r="E208" s="205">
        <v>4653192.78</v>
      </c>
      <c r="F208" s="205"/>
      <c r="G208" s="203"/>
      <c r="H208" s="203"/>
      <c r="I208" s="233" t="s">
        <v>475</v>
      </c>
    </row>
    <row r="209" spans="1:9" ht="63.75">
      <c r="A209" s="229" t="s">
        <v>366</v>
      </c>
      <c r="B209" s="186"/>
      <c r="C209" s="181"/>
      <c r="D209" s="203"/>
      <c r="E209" s="205">
        <v>500000</v>
      </c>
      <c r="F209" s="205"/>
      <c r="G209" s="203"/>
      <c r="H209" s="203"/>
      <c r="I209" s="233" t="s">
        <v>475</v>
      </c>
    </row>
    <row r="210" spans="1:9" ht="37.9" customHeight="1">
      <c r="A210" s="241" t="s">
        <v>195</v>
      </c>
      <c r="B210" s="181">
        <f>SUM(B192:B207)</f>
        <v>1588739.12</v>
      </c>
      <c r="C210" s="181">
        <f>SUM(C192:C207)</f>
        <v>827999.69</v>
      </c>
      <c r="D210" s="203">
        <f>SUM(D192:D207)</f>
        <v>10233037.51</v>
      </c>
      <c r="E210" s="203">
        <f>SUM(E192:E209)</f>
        <v>5153192.78</v>
      </c>
      <c r="F210" s="203">
        <f>SUM(F192:F207)</f>
        <v>250000</v>
      </c>
      <c r="G210" s="203">
        <f>SUM(G192:G207)</f>
        <v>0</v>
      </c>
      <c r="H210" s="203">
        <f>SUM(H192:H207)</f>
        <v>12899776.319999998</v>
      </c>
      <c r="I210" s="185"/>
    </row>
    <row r="211" spans="1:9" ht="25.5">
      <c r="A211" s="177" t="s">
        <v>2</v>
      </c>
      <c r="B211" s="181" t="s">
        <v>3</v>
      </c>
      <c r="C211" s="181" t="s">
        <v>4</v>
      </c>
      <c r="D211" s="181" t="s">
        <v>5</v>
      </c>
      <c r="E211" s="181" t="s">
        <v>37</v>
      </c>
      <c r="F211" s="181" t="s">
        <v>7</v>
      </c>
      <c r="G211" s="181" t="s">
        <v>8</v>
      </c>
      <c r="H211" s="181" t="s">
        <v>9</v>
      </c>
      <c r="I211" s="184" t="s">
        <v>10</v>
      </c>
    </row>
    <row r="212" spans="1:9" ht="14.25">
      <c r="A212" s="177" t="s">
        <v>11</v>
      </c>
      <c r="B212" s="181"/>
      <c r="C212" s="181"/>
      <c r="D212" s="181"/>
      <c r="E212" s="186"/>
      <c r="F212" s="186"/>
      <c r="G212" s="181"/>
      <c r="H212" s="181"/>
      <c r="I212" s="219"/>
    </row>
    <row r="213" spans="1:9" ht="32.450000000000003" customHeight="1">
      <c r="A213" s="177" t="s">
        <v>248</v>
      </c>
      <c r="B213" s="203"/>
      <c r="C213" s="203"/>
      <c r="D213" s="203"/>
      <c r="E213" s="205"/>
      <c r="F213" s="205"/>
      <c r="G213" s="203"/>
      <c r="H213" s="203"/>
      <c r="I213" s="183"/>
    </row>
    <row r="214" spans="1:9" ht="62.45" customHeight="1">
      <c r="A214" s="177" t="s">
        <v>249</v>
      </c>
      <c r="B214" s="203"/>
      <c r="C214" s="203"/>
      <c r="D214" s="203"/>
      <c r="E214" s="205"/>
      <c r="F214" s="205"/>
      <c r="G214" s="203"/>
      <c r="H214" s="203"/>
      <c r="I214" s="185"/>
    </row>
    <row r="215" spans="1:9" ht="50.45" customHeight="1">
      <c r="A215" s="225" t="s">
        <v>250</v>
      </c>
      <c r="B215" s="186">
        <v>10000</v>
      </c>
      <c r="C215" s="186">
        <v>0</v>
      </c>
      <c r="D215" s="186">
        <v>0</v>
      </c>
      <c r="E215" s="186">
        <v>0</v>
      </c>
      <c r="F215" s="186">
        <v>0</v>
      </c>
      <c r="G215" s="186">
        <v>0</v>
      </c>
      <c r="H215" s="181">
        <f t="shared" ref="H215:H231" si="24">SUM(B215:G215)</f>
        <v>10000</v>
      </c>
      <c r="I215" s="220" t="s">
        <v>251</v>
      </c>
    </row>
    <row r="216" spans="1:9" ht="25.5">
      <c r="A216" s="229" t="s">
        <v>252</v>
      </c>
      <c r="B216" s="186">
        <v>10000</v>
      </c>
      <c r="C216" s="186">
        <v>0</v>
      </c>
      <c r="D216" s="186">
        <v>0</v>
      </c>
      <c r="E216" s="186">
        <v>0</v>
      </c>
      <c r="F216" s="186">
        <v>0</v>
      </c>
      <c r="G216" s="186">
        <v>0</v>
      </c>
      <c r="H216" s="181">
        <f t="shared" si="24"/>
        <v>10000</v>
      </c>
      <c r="I216" s="220" t="s">
        <v>478</v>
      </c>
    </row>
    <row r="217" spans="1:9" ht="25.5">
      <c r="A217" s="229" t="s">
        <v>253</v>
      </c>
      <c r="B217" s="186">
        <v>10000</v>
      </c>
      <c r="C217" s="186">
        <v>0</v>
      </c>
      <c r="D217" s="186">
        <v>0</v>
      </c>
      <c r="E217" s="186">
        <v>0</v>
      </c>
      <c r="F217" s="186">
        <v>0</v>
      </c>
      <c r="G217" s="186">
        <v>0</v>
      </c>
      <c r="H217" s="181">
        <f t="shared" si="24"/>
        <v>10000</v>
      </c>
      <c r="I217" s="220" t="s">
        <v>479</v>
      </c>
    </row>
    <row r="218" spans="1:9" ht="36.75" customHeight="1">
      <c r="A218" s="229" t="s">
        <v>254</v>
      </c>
      <c r="B218" s="186">
        <v>10000</v>
      </c>
      <c r="C218" s="186">
        <v>0</v>
      </c>
      <c r="D218" s="186">
        <v>0</v>
      </c>
      <c r="E218" s="186">
        <v>0</v>
      </c>
      <c r="F218" s="186">
        <v>0</v>
      </c>
      <c r="G218" s="186">
        <v>0</v>
      </c>
      <c r="H218" s="181">
        <f t="shared" si="24"/>
        <v>10000</v>
      </c>
      <c r="I218" s="220" t="s">
        <v>479</v>
      </c>
    </row>
    <row r="219" spans="1:9" ht="42.75" customHeight="1">
      <c r="A219" s="229" t="s">
        <v>255</v>
      </c>
      <c r="B219" s="186">
        <v>5000</v>
      </c>
      <c r="C219" s="186">
        <v>0</v>
      </c>
      <c r="D219" s="186">
        <v>0</v>
      </c>
      <c r="E219" s="186">
        <v>0</v>
      </c>
      <c r="F219" s="186">
        <v>0</v>
      </c>
      <c r="G219" s="186">
        <v>0</v>
      </c>
      <c r="H219" s="181">
        <f t="shared" si="24"/>
        <v>5000</v>
      </c>
      <c r="I219" s="220" t="s">
        <v>480</v>
      </c>
    </row>
    <row r="220" spans="1:9" ht="51">
      <c r="A220" s="229" t="s">
        <v>256</v>
      </c>
      <c r="B220" s="186">
        <v>15000</v>
      </c>
      <c r="C220" s="186">
        <v>0</v>
      </c>
      <c r="D220" s="186">
        <v>0</v>
      </c>
      <c r="E220" s="186">
        <v>0</v>
      </c>
      <c r="F220" s="186">
        <v>0</v>
      </c>
      <c r="G220" s="186">
        <v>0</v>
      </c>
      <c r="H220" s="181">
        <f t="shared" si="24"/>
        <v>15000</v>
      </c>
      <c r="I220" s="220" t="s">
        <v>481</v>
      </c>
    </row>
    <row r="221" spans="1:9" ht="25.5">
      <c r="A221" s="230" t="s">
        <v>257</v>
      </c>
      <c r="B221" s="186">
        <v>30000</v>
      </c>
      <c r="C221" s="186">
        <v>0</v>
      </c>
      <c r="D221" s="186">
        <v>0</v>
      </c>
      <c r="E221" s="186">
        <v>0</v>
      </c>
      <c r="F221" s="186">
        <v>0</v>
      </c>
      <c r="G221" s="186">
        <v>0</v>
      </c>
      <c r="H221" s="181">
        <f t="shared" si="24"/>
        <v>30000</v>
      </c>
      <c r="I221" s="220" t="s">
        <v>482</v>
      </c>
    </row>
    <row r="222" spans="1:9" ht="51">
      <c r="A222" s="229" t="s">
        <v>258</v>
      </c>
      <c r="B222" s="186">
        <v>10000</v>
      </c>
      <c r="C222" s="186">
        <v>0</v>
      </c>
      <c r="D222" s="186">
        <v>0</v>
      </c>
      <c r="E222" s="186">
        <v>0</v>
      </c>
      <c r="F222" s="186">
        <v>0</v>
      </c>
      <c r="G222" s="186">
        <v>0</v>
      </c>
      <c r="H222" s="181">
        <f t="shared" si="24"/>
        <v>10000</v>
      </c>
      <c r="I222" s="220" t="s">
        <v>483</v>
      </c>
    </row>
    <row r="223" spans="1:9" ht="38.25">
      <c r="A223" s="229" t="s">
        <v>259</v>
      </c>
      <c r="B223" s="186">
        <v>40000</v>
      </c>
      <c r="C223" s="186">
        <v>0</v>
      </c>
      <c r="D223" s="186">
        <v>0</v>
      </c>
      <c r="E223" s="186">
        <v>0</v>
      </c>
      <c r="F223" s="186">
        <v>0</v>
      </c>
      <c r="G223" s="186">
        <v>0</v>
      </c>
      <c r="H223" s="181">
        <f t="shared" si="24"/>
        <v>40000</v>
      </c>
      <c r="I223" s="220" t="s">
        <v>484</v>
      </c>
    </row>
    <row r="224" spans="1:9" ht="79.5" customHeight="1">
      <c r="A224" s="229" t="s">
        <v>260</v>
      </c>
      <c r="B224" s="186">
        <v>35957.4</v>
      </c>
      <c r="C224" s="186">
        <v>0</v>
      </c>
      <c r="D224" s="186">
        <v>0</v>
      </c>
      <c r="E224" s="186">
        <v>0</v>
      </c>
      <c r="F224" s="186">
        <v>0</v>
      </c>
      <c r="G224" s="186">
        <v>0</v>
      </c>
      <c r="H224" s="181">
        <f t="shared" si="24"/>
        <v>35957.4</v>
      </c>
      <c r="I224" s="233" t="s">
        <v>485</v>
      </c>
    </row>
    <row r="225" spans="1:9" ht="51">
      <c r="A225" s="231" t="s">
        <v>419</v>
      </c>
      <c r="B225" s="186">
        <v>626000</v>
      </c>
      <c r="C225" s="186">
        <v>0</v>
      </c>
      <c r="D225" s="186">
        <v>0</v>
      </c>
      <c r="E225" s="186">
        <v>0</v>
      </c>
      <c r="F225" s="186">
        <v>0</v>
      </c>
      <c r="G225" s="186">
        <v>0</v>
      </c>
      <c r="H225" s="181">
        <f t="shared" si="24"/>
        <v>626000</v>
      </c>
      <c r="I225" s="233" t="s">
        <v>485</v>
      </c>
    </row>
    <row r="226" spans="1:9" ht="53.25" customHeight="1">
      <c r="A226" s="231" t="s">
        <v>262</v>
      </c>
      <c r="B226" s="186">
        <v>20000</v>
      </c>
      <c r="C226" s="186">
        <v>0</v>
      </c>
      <c r="D226" s="186">
        <v>0</v>
      </c>
      <c r="E226" s="186">
        <v>0</v>
      </c>
      <c r="F226" s="186">
        <v>0</v>
      </c>
      <c r="G226" s="186">
        <v>0</v>
      </c>
      <c r="H226" s="181">
        <f t="shared" si="24"/>
        <v>20000</v>
      </c>
      <c r="I226" s="220" t="s">
        <v>486</v>
      </c>
    </row>
    <row r="227" spans="1:9" ht="62.25" customHeight="1">
      <c r="A227" s="231" t="s">
        <v>263</v>
      </c>
      <c r="B227" s="186">
        <v>5000</v>
      </c>
      <c r="C227" s="186">
        <v>0</v>
      </c>
      <c r="D227" s="186">
        <v>0</v>
      </c>
      <c r="E227" s="186">
        <v>0</v>
      </c>
      <c r="F227" s="186">
        <v>0</v>
      </c>
      <c r="G227" s="186">
        <v>0</v>
      </c>
      <c r="H227" s="181">
        <f t="shared" si="24"/>
        <v>5000</v>
      </c>
      <c r="I227" s="220" t="s">
        <v>487</v>
      </c>
    </row>
    <row r="228" spans="1:9" ht="76.5">
      <c r="A228" s="231" t="s">
        <v>264</v>
      </c>
      <c r="B228" s="186">
        <v>5000</v>
      </c>
      <c r="C228" s="186">
        <v>0</v>
      </c>
      <c r="D228" s="186">
        <v>0</v>
      </c>
      <c r="E228" s="186">
        <v>0</v>
      </c>
      <c r="F228" s="186">
        <v>0</v>
      </c>
      <c r="G228" s="186">
        <v>0</v>
      </c>
      <c r="H228" s="181">
        <f t="shared" si="24"/>
        <v>5000</v>
      </c>
      <c r="I228" s="220" t="s">
        <v>488</v>
      </c>
    </row>
    <row r="229" spans="1:9" ht="48.75" customHeight="1">
      <c r="A229" s="231" t="s">
        <v>265</v>
      </c>
      <c r="B229" s="186">
        <v>5000</v>
      </c>
      <c r="C229" s="186">
        <v>0</v>
      </c>
      <c r="D229" s="186">
        <v>0</v>
      </c>
      <c r="E229" s="186">
        <v>0</v>
      </c>
      <c r="F229" s="186">
        <v>0</v>
      </c>
      <c r="G229" s="186">
        <v>0</v>
      </c>
      <c r="H229" s="181">
        <f t="shared" si="24"/>
        <v>5000</v>
      </c>
      <c r="I229" s="220" t="s">
        <v>489</v>
      </c>
    </row>
    <row r="230" spans="1:9" ht="38.25">
      <c r="A230" s="231" t="s">
        <v>266</v>
      </c>
      <c r="B230" s="186">
        <v>5000</v>
      </c>
      <c r="C230" s="186">
        <v>0</v>
      </c>
      <c r="D230" s="186">
        <v>0</v>
      </c>
      <c r="E230" s="186">
        <v>0</v>
      </c>
      <c r="F230" s="186">
        <v>0</v>
      </c>
      <c r="G230" s="186">
        <v>0</v>
      </c>
      <c r="H230" s="181">
        <f t="shared" si="24"/>
        <v>5000</v>
      </c>
      <c r="I230" s="220" t="s">
        <v>490</v>
      </c>
    </row>
    <row r="231" spans="1:9" ht="65.25" customHeight="1">
      <c r="A231" s="231" t="s">
        <v>267</v>
      </c>
      <c r="B231" s="186">
        <v>7000</v>
      </c>
      <c r="C231" s="186">
        <v>0</v>
      </c>
      <c r="D231" s="186">
        <v>0</v>
      </c>
      <c r="E231" s="186">
        <v>0</v>
      </c>
      <c r="F231" s="186">
        <v>0</v>
      </c>
      <c r="G231" s="186">
        <v>0</v>
      </c>
      <c r="H231" s="181">
        <f t="shared" si="24"/>
        <v>7000</v>
      </c>
      <c r="I231" s="220" t="s">
        <v>491</v>
      </c>
    </row>
    <row r="232" spans="1:9" ht="34.15" customHeight="1">
      <c r="A232" s="241" t="s">
        <v>195</v>
      </c>
      <c r="B232" s="181">
        <f t="shared" ref="B232:H232" si="25">SUM(B215:B231)</f>
        <v>848957.4</v>
      </c>
      <c r="C232" s="186">
        <f t="shared" si="25"/>
        <v>0</v>
      </c>
      <c r="D232" s="181">
        <f t="shared" si="25"/>
        <v>0</v>
      </c>
      <c r="E232" s="181">
        <f t="shared" si="25"/>
        <v>0</v>
      </c>
      <c r="F232" s="186">
        <f t="shared" si="25"/>
        <v>0</v>
      </c>
      <c r="G232" s="186">
        <f t="shared" si="25"/>
        <v>0</v>
      </c>
      <c r="H232" s="181">
        <f t="shared" si="25"/>
        <v>848957.4</v>
      </c>
      <c r="I232" s="220"/>
    </row>
    <row r="233" spans="1:9" ht="38.25">
      <c r="A233" s="177" t="s">
        <v>2</v>
      </c>
      <c r="B233" s="181" t="s">
        <v>3</v>
      </c>
      <c r="C233" s="181" t="s">
        <v>4</v>
      </c>
      <c r="D233" s="181" t="s">
        <v>5</v>
      </c>
      <c r="E233" s="181" t="s">
        <v>6</v>
      </c>
      <c r="F233" s="181" t="s">
        <v>7</v>
      </c>
      <c r="G233" s="181" t="s">
        <v>268</v>
      </c>
      <c r="H233" s="181" t="s">
        <v>9</v>
      </c>
      <c r="I233" s="184" t="s">
        <v>10</v>
      </c>
    </row>
    <row r="234" spans="1:9" ht="14.25">
      <c r="A234" s="177" t="s">
        <v>11</v>
      </c>
      <c r="B234" s="181"/>
      <c r="C234" s="181"/>
      <c r="D234" s="181"/>
      <c r="E234" s="186"/>
      <c r="F234" s="186"/>
      <c r="G234" s="181"/>
      <c r="H234" s="181"/>
      <c r="I234" s="219"/>
    </row>
    <row r="235" spans="1:9" ht="14.25">
      <c r="A235" s="177" t="s">
        <v>248</v>
      </c>
      <c r="B235" s="203"/>
      <c r="C235" s="203"/>
      <c r="D235" s="203"/>
      <c r="E235" s="205"/>
      <c r="F235" s="205"/>
      <c r="G235" s="203"/>
      <c r="H235" s="203"/>
      <c r="I235" s="183"/>
    </row>
    <row r="236" spans="1:9" ht="25.5">
      <c r="A236" s="177" t="s">
        <v>269</v>
      </c>
      <c r="B236" s="203"/>
      <c r="C236" s="203"/>
      <c r="D236" s="203"/>
      <c r="E236" s="205"/>
      <c r="F236" s="205"/>
      <c r="G236" s="203"/>
      <c r="H236" s="203"/>
      <c r="I236" s="183"/>
    </row>
    <row r="237" spans="1:9" ht="63.75" customHeight="1">
      <c r="A237" s="225" t="s">
        <v>178</v>
      </c>
      <c r="B237" s="186">
        <v>10000</v>
      </c>
      <c r="C237" s="186">
        <v>12845</v>
      </c>
      <c r="D237" s="186">
        <v>0</v>
      </c>
      <c r="E237" s="186">
        <v>0</v>
      </c>
      <c r="F237" s="186">
        <v>0</v>
      </c>
      <c r="G237" s="186">
        <v>0</v>
      </c>
      <c r="H237" s="181">
        <f t="shared" ref="H237:H262" si="26">SUM(B237:G237)</f>
        <v>22845</v>
      </c>
      <c r="I237" s="220" t="s">
        <v>251</v>
      </c>
    </row>
    <row r="238" spans="1:9" ht="66.75" customHeight="1">
      <c r="A238" s="225" t="s">
        <v>270</v>
      </c>
      <c r="B238" s="186">
        <f>0</f>
        <v>0</v>
      </c>
      <c r="C238" s="186">
        <f>0</f>
        <v>0</v>
      </c>
      <c r="D238" s="186">
        <f>100000+4068.58</f>
        <v>104068.58</v>
      </c>
      <c r="E238" s="186">
        <f>0</f>
        <v>0</v>
      </c>
      <c r="F238" s="186">
        <f>0</f>
        <v>0</v>
      </c>
      <c r="G238" s="186">
        <f>0</f>
        <v>0</v>
      </c>
      <c r="H238" s="181">
        <f t="shared" si="26"/>
        <v>104068.58</v>
      </c>
      <c r="I238" s="220" t="s">
        <v>492</v>
      </c>
    </row>
    <row r="239" spans="1:9" ht="54" customHeight="1">
      <c r="A239" s="231" t="s">
        <v>271</v>
      </c>
      <c r="B239" s="186">
        <v>5000</v>
      </c>
      <c r="C239" s="186">
        <v>0</v>
      </c>
      <c r="D239" s="186">
        <v>0</v>
      </c>
      <c r="E239" s="186">
        <v>0</v>
      </c>
      <c r="F239" s="186">
        <v>0</v>
      </c>
      <c r="G239" s="186">
        <v>0</v>
      </c>
      <c r="H239" s="181">
        <f t="shared" si="26"/>
        <v>5000</v>
      </c>
      <c r="I239" s="220" t="s">
        <v>272</v>
      </c>
    </row>
    <row r="240" spans="1:9" ht="55.9" customHeight="1">
      <c r="A240" s="231" t="s">
        <v>273</v>
      </c>
      <c r="B240" s="186">
        <v>100000</v>
      </c>
      <c r="C240" s="186">
        <v>0</v>
      </c>
      <c r="D240" s="181">
        <v>0</v>
      </c>
      <c r="E240" s="186">
        <v>0</v>
      </c>
      <c r="F240" s="186">
        <v>0</v>
      </c>
      <c r="G240" s="186">
        <v>0</v>
      </c>
      <c r="H240" s="181">
        <f t="shared" si="26"/>
        <v>100000</v>
      </c>
      <c r="I240" s="220" t="s">
        <v>274</v>
      </c>
    </row>
    <row r="241" spans="1:9" ht="38.25">
      <c r="A241" s="231" t="s">
        <v>275</v>
      </c>
      <c r="B241" s="186">
        <v>10000</v>
      </c>
      <c r="C241" s="186">
        <v>0</v>
      </c>
      <c r="D241" s="186">
        <v>0</v>
      </c>
      <c r="E241" s="186">
        <v>0</v>
      </c>
      <c r="F241" s="186">
        <v>0</v>
      </c>
      <c r="G241" s="186">
        <v>0</v>
      </c>
      <c r="H241" s="181">
        <f t="shared" si="26"/>
        <v>10000</v>
      </c>
      <c r="I241" s="220" t="s">
        <v>244</v>
      </c>
    </row>
    <row r="242" spans="1:9" ht="25.5">
      <c r="A242" s="231" t="s">
        <v>276</v>
      </c>
      <c r="B242" s="186">
        <v>5000</v>
      </c>
      <c r="C242" s="186">
        <v>0</v>
      </c>
      <c r="D242" s="181">
        <v>0</v>
      </c>
      <c r="E242" s="186">
        <v>0</v>
      </c>
      <c r="F242" s="186">
        <v>0</v>
      </c>
      <c r="G242" s="186">
        <v>0</v>
      </c>
      <c r="H242" s="181">
        <f t="shared" si="26"/>
        <v>5000</v>
      </c>
      <c r="I242" s="244" t="s">
        <v>244</v>
      </c>
    </row>
    <row r="243" spans="1:9" ht="25.5">
      <c r="A243" s="231" t="s">
        <v>277</v>
      </c>
      <c r="B243" s="186">
        <v>10000</v>
      </c>
      <c r="C243" s="186">
        <v>0</v>
      </c>
      <c r="D243" s="181">
        <v>0</v>
      </c>
      <c r="E243" s="186">
        <v>0</v>
      </c>
      <c r="F243" s="186">
        <v>0</v>
      </c>
      <c r="G243" s="186">
        <v>0</v>
      </c>
      <c r="H243" s="181">
        <f t="shared" si="26"/>
        <v>10000</v>
      </c>
      <c r="I243" s="220" t="s">
        <v>278</v>
      </c>
    </row>
    <row r="244" spans="1:9" ht="38.25">
      <c r="A244" s="231" t="s">
        <v>279</v>
      </c>
      <c r="B244" s="186">
        <v>10000</v>
      </c>
      <c r="C244" s="186">
        <v>0</v>
      </c>
      <c r="D244" s="181">
        <v>0</v>
      </c>
      <c r="E244" s="186">
        <v>0</v>
      </c>
      <c r="F244" s="186">
        <v>0</v>
      </c>
      <c r="G244" s="186">
        <v>0</v>
      </c>
      <c r="H244" s="181">
        <f t="shared" si="26"/>
        <v>10000</v>
      </c>
      <c r="I244" s="220" t="s">
        <v>280</v>
      </c>
    </row>
    <row r="245" spans="1:9" ht="36" customHeight="1">
      <c r="A245" s="231" t="s">
        <v>281</v>
      </c>
      <c r="B245" s="186">
        <v>10000</v>
      </c>
      <c r="C245" s="186">
        <v>0</v>
      </c>
      <c r="D245" s="181">
        <v>0</v>
      </c>
      <c r="E245" s="186">
        <v>0</v>
      </c>
      <c r="F245" s="186">
        <v>0</v>
      </c>
      <c r="G245" s="186">
        <v>0</v>
      </c>
      <c r="H245" s="181">
        <f t="shared" si="26"/>
        <v>10000</v>
      </c>
      <c r="I245" s="245" t="s">
        <v>282</v>
      </c>
    </row>
    <row r="246" spans="1:9" ht="38.25">
      <c r="A246" s="231" t="s">
        <v>283</v>
      </c>
      <c r="B246" s="186">
        <v>5000</v>
      </c>
      <c r="C246" s="186">
        <v>0</v>
      </c>
      <c r="D246" s="186">
        <v>0</v>
      </c>
      <c r="E246" s="186">
        <v>0</v>
      </c>
      <c r="F246" s="186">
        <v>0</v>
      </c>
      <c r="G246" s="186">
        <v>0</v>
      </c>
      <c r="H246" s="181">
        <f t="shared" si="26"/>
        <v>5000</v>
      </c>
      <c r="I246" s="220" t="s">
        <v>284</v>
      </c>
    </row>
    <row r="247" spans="1:9" ht="38.25">
      <c r="A247" s="231" t="s">
        <v>285</v>
      </c>
      <c r="B247" s="186">
        <v>10000</v>
      </c>
      <c r="C247" s="186">
        <v>0</v>
      </c>
      <c r="D247" s="186">
        <v>0</v>
      </c>
      <c r="E247" s="186">
        <v>0</v>
      </c>
      <c r="F247" s="186">
        <v>0</v>
      </c>
      <c r="G247" s="186">
        <v>0</v>
      </c>
      <c r="H247" s="181">
        <f t="shared" si="26"/>
        <v>10000</v>
      </c>
      <c r="I247" s="220" t="s">
        <v>286</v>
      </c>
    </row>
    <row r="248" spans="1:9" ht="25.5">
      <c r="A248" s="231" t="s">
        <v>287</v>
      </c>
      <c r="B248" s="186">
        <v>20000</v>
      </c>
      <c r="C248" s="186">
        <v>0</v>
      </c>
      <c r="D248" s="186">
        <v>0</v>
      </c>
      <c r="E248" s="186">
        <v>0</v>
      </c>
      <c r="F248" s="186">
        <v>0</v>
      </c>
      <c r="G248" s="186">
        <v>0</v>
      </c>
      <c r="H248" s="181">
        <f t="shared" si="26"/>
        <v>20000</v>
      </c>
      <c r="I248" s="244" t="s">
        <v>288</v>
      </c>
    </row>
    <row r="249" spans="1:9" ht="38.25">
      <c r="A249" s="231" t="s">
        <v>289</v>
      </c>
      <c r="B249" s="186">
        <v>15000</v>
      </c>
      <c r="C249" s="186">
        <v>0</v>
      </c>
      <c r="D249" s="186">
        <v>0</v>
      </c>
      <c r="E249" s="186">
        <v>0</v>
      </c>
      <c r="F249" s="186">
        <v>0</v>
      </c>
      <c r="G249" s="186">
        <v>0</v>
      </c>
      <c r="H249" s="181">
        <f t="shared" si="26"/>
        <v>15000</v>
      </c>
      <c r="I249" s="175" t="s">
        <v>290</v>
      </c>
    </row>
    <row r="250" spans="1:9" ht="36" customHeight="1">
      <c r="A250" s="231" t="s">
        <v>291</v>
      </c>
      <c r="B250" s="186">
        <v>10000</v>
      </c>
      <c r="C250" s="186">
        <v>0</v>
      </c>
      <c r="D250" s="181">
        <v>0</v>
      </c>
      <c r="E250" s="186">
        <v>0</v>
      </c>
      <c r="F250" s="186">
        <v>0</v>
      </c>
      <c r="G250" s="186">
        <v>0</v>
      </c>
      <c r="H250" s="181">
        <f t="shared" si="26"/>
        <v>10000</v>
      </c>
      <c r="I250" s="220" t="s">
        <v>292</v>
      </c>
    </row>
    <row r="251" spans="1:9" ht="25.5">
      <c r="A251" s="231" t="s">
        <v>293</v>
      </c>
      <c r="B251" s="186">
        <v>6165.65</v>
      </c>
      <c r="C251" s="186">
        <v>0</v>
      </c>
      <c r="D251" s="186">
        <v>0</v>
      </c>
      <c r="E251" s="186">
        <v>0</v>
      </c>
      <c r="F251" s="186">
        <v>0</v>
      </c>
      <c r="G251" s="186">
        <v>0</v>
      </c>
      <c r="H251" s="181">
        <f t="shared" si="26"/>
        <v>6165.65</v>
      </c>
      <c r="I251" s="220" t="s">
        <v>294</v>
      </c>
    </row>
    <row r="252" spans="1:9" ht="34.5" customHeight="1">
      <c r="A252" s="231" t="s">
        <v>295</v>
      </c>
      <c r="B252" s="186">
        <v>2000</v>
      </c>
      <c r="C252" s="186">
        <v>0</v>
      </c>
      <c r="D252" s="186">
        <v>0</v>
      </c>
      <c r="E252" s="186">
        <v>0</v>
      </c>
      <c r="F252" s="186">
        <v>0</v>
      </c>
      <c r="G252" s="186">
        <v>0</v>
      </c>
      <c r="H252" s="181">
        <f t="shared" si="26"/>
        <v>2000</v>
      </c>
      <c r="I252" s="220" t="s">
        <v>296</v>
      </c>
    </row>
    <row r="253" spans="1:9" ht="89.25">
      <c r="A253" s="231" t="s">
        <v>297</v>
      </c>
      <c r="B253" s="186">
        <v>1000</v>
      </c>
      <c r="C253" s="186">
        <v>0</v>
      </c>
      <c r="D253" s="186">
        <v>0</v>
      </c>
      <c r="E253" s="186">
        <v>0</v>
      </c>
      <c r="F253" s="186">
        <v>0</v>
      </c>
      <c r="G253" s="186">
        <v>0</v>
      </c>
      <c r="H253" s="181">
        <f t="shared" si="26"/>
        <v>1000</v>
      </c>
      <c r="I253" s="220" t="s">
        <v>504</v>
      </c>
    </row>
    <row r="254" spans="1:9" ht="114.75" customHeight="1">
      <c r="A254" s="231" t="s">
        <v>298</v>
      </c>
      <c r="B254" s="186">
        <v>5000</v>
      </c>
      <c r="C254" s="186">
        <v>0</v>
      </c>
      <c r="D254" s="186">
        <v>0</v>
      </c>
      <c r="E254" s="186">
        <v>0</v>
      </c>
      <c r="F254" s="186">
        <v>0</v>
      </c>
      <c r="G254" s="186">
        <v>0</v>
      </c>
      <c r="H254" s="181">
        <f t="shared" si="26"/>
        <v>5000</v>
      </c>
      <c r="I254" s="220" t="s">
        <v>505</v>
      </c>
    </row>
    <row r="255" spans="1:9" ht="102">
      <c r="A255" s="231" t="s">
        <v>299</v>
      </c>
      <c r="B255" s="186">
        <v>5000</v>
      </c>
      <c r="C255" s="186">
        <v>0</v>
      </c>
      <c r="D255" s="186">
        <v>0</v>
      </c>
      <c r="E255" s="186">
        <v>0</v>
      </c>
      <c r="F255" s="186">
        <v>0</v>
      </c>
      <c r="G255" s="186">
        <v>0</v>
      </c>
      <c r="H255" s="181">
        <f t="shared" si="26"/>
        <v>5000</v>
      </c>
      <c r="I255" s="220" t="s">
        <v>506</v>
      </c>
    </row>
    <row r="256" spans="1:9" ht="117.75" customHeight="1">
      <c r="A256" s="231" t="s">
        <v>300</v>
      </c>
      <c r="B256" s="186">
        <v>5000</v>
      </c>
      <c r="C256" s="186">
        <v>0</v>
      </c>
      <c r="D256" s="186">
        <v>0</v>
      </c>
      <c r="E256" s="186">
        <v>0</v>
      </c>
      <c r="F256" s="186">
        <v>0</v>
      </c>
      <c r="G256" s="186">
        <v>0</v>
      </c>
      <c r="H256" s="181">
        <f t="shared" si="26"/>
        <v>5000</v>
      </c>
      <c r="I256" s="219" t="s">
        <v>507</v>
      </c>
    </row>
    <row r="257" spans="1:9" ht="102">
      <c r="A257" s="231" t="s">
        <v>301</v>
      </c>
      <c r="B257" s="186">
        <v>5000</v>
      </c>
      <c r="C257" s="186">
        <v>0</v>
      </c>
      <c r="D257" s="186">
        <v>0</v>
      </c>
      <c r="E257" s="186">
        <v>0</v>
      </c>
      <c r="F257" s="186">
        <v>0</v>
      </c>
      <c r="G257" s="186">
        <v>0</v>
      </c>
      <c r="H257" s="181">
        <f t="shared" si="26"/>
        <v>5000</v>
      </c>
      <c r="I257" s="220" t="s">
        <v>508</v>
      </c>
    </row>
    <row r="258" spans="1:9" ht="89.25">
      <c r="A258" s="231" t="s">
        <v>302</v>
      </c>
      <c r="B258" s="186">
        <v>5000</v>
      </c>
      <c r="C258" s="186">
        <v>0</v>
      </c>
      <c r="D258" s="186">
        <v>0</v>
      </c>
      <c r="E258" s="186">
        <v>0</v>
      </c>
      <c r="F258" s="186">
        <v>0</v>
      </c>
      <c r="G258" s="186">
        <v>0</v>
      </c>
      <c r="H258" s="181">
        <f t="shared" si="26"/>
        <v>5000</v>
      </c>
      <c r="I258" s="220" t="s">
        <v>509</v>
      </c>
    </row>
    <row r="259" spans="1:9" ht="76.5">
      <c r="A259" s="231" t="s">
        <v>303</v>
      </c>
      <c r="B259" s="186">
        <v>5000</v>
      </c>
      <c r="C259" s="186">
        <v>0</v>
      </c>
      <c r="D259" s="186">
        <v>0</v>
      </c>
      <c r="E259" s="186">
        <v>0</v>
      </c>
      <c r="F259" s="186">
        <v>0</v>
      </c>
      <c r="G259" s="186">
        <v>0</v>
      </c>
      <c r="H259" s="181">
        <f t="shared" si="26"/>
        <v>5000</v>
      </c>
      <c r="I259" s="220" t="s">
        <v>510</v>
      </c>
    </row>
    <row r="260" spans="1:9" ht="89.25">
      <c r="A260" s="231" t="s">
        <v>304</v>
      </c>
      <c r="B260" s="186">
        <v>5000</v>
      </c>
      <c r="C260" s="186">
        <v>0</v>
      </c>
      <c r="D260" s="186">
        <v>0</v>
      </c>
      <c r="E260" s="186">
        <v>0</v>
      </c>
      <c r="F260" s="186">
        <v>0</v>
      </c>
      <c r="G260" s="186">
        <v>0</v>
      </c>
      <c r="H260" s="181">
        <f t="shared" si="26"/>
        <v>5000</v>
      </c>
      <c r="I260" s="220" t="s">
        <v>511</v>
      </c>
    </row>
    <row r="261" spans="1:9" ht="87" customHeight="1">
      <c r="A261" s="231" t="s">
        <v>305</v>
      </c>
      <c r="B261" s="186">
        <v>2500</v>
      </c>
      <c r="C261" s="186">
        <v>0</v>
      </c>
      <c r="D261" s="186">
        <v>0</v>
      </c>
      <c r="E261" s="186">
        <v>0</v>
      </c>
      <c r="F261" s="186">
        <v>0</v>
      </c>
      <c r="G261" s="186"/>
      <c r="H261" s="181">
        <f t="shared" si="26"/>
        <v>2500</v>
      </c>
      <c r="I261" s="220" t="s">
        <v>512</v>
      </c>
    </row>
    <row r="262" spans="1:9" ht="98.25" customHeight="1">
      <c r="A262" s="225" t="s">
        <v>306</v>
      </c>
      <c r="B262" s="181">
        <v>0</v>
      </c>
      <c r="C262" s="181">
        <v>1502813.28</v>
      </c>
      <c r="D262" s="181">
        <v>0</v>
      </c>
      <c r="E262" s="186">
        <v>0</v>
      </c>
      <c r="F262" s="186">
        <v>0</v>
      </c>
      <c r="G262" s="181">
        <v>0</v>
      </c>
      <c r="H262" s="181">
        <f t="shared" si="26"/>
        <v>1502813.28</v>
      </c>
      <c r="I262" s="244" t="s">
        <v>513</v>
      </c>
    </row>
    <row r="263" spans="1:9" ht="28.15" customHeight="1">
      <c r="A263" s="177" t="s">
        <v>35</v>
      </c>
      <c r="B263" s="181">
        <f t="shared" ref="B263:H263" si="27">SUM(B237:B262)</f>
        <v>266665.65000000002</v>
      </c>
      <c r="C263" s="181">
        <f t="shared" si="27"/>
        <v>1515658.28</v>
      </c>
      <c r="D263" s="181">
        <f t="shared" si="27"/>
        <v>104068.58</v>
      </c>
      <c r="E263" s="181">
        <f t="shared" si="27"/>
        <v>0</v>
      </c>
      <c r="F263" s="181">
        <f t="shared" si="27"/>
        <v>0</v>
      </c>
      <c r="G263" s="181">
        <f t="shared" si="27"/>
        <v>0</v>
      </c>
      <c r="H263" s="181">
        <f t="shared" si="27"/>
        <v>1886392.51</v>
      </c>
      <c r="I263" s="185"/>
    </row>
    <row r="264" spans="1:9" ht="25.5">
      <c r="A264" s="177" t="s">
        <v>2</v>
      </c>
      <c r="B264" s="181" t="s">
        <v>3</v>
      </c>
      <c r="C264" s="181" t="s">
        <v>4</v>
      </c>
      <c r="D264" s="181" t="s">
        <v>5</v>
      </c>
      <c r="E264" s="181" t="s">
        <v>37</v>
      </c>
      <c r="F264" s="181" t="s">
        <v>7</v>
      </c>
      <c r="G264" s="181" t="s">
        <v>8</v>
      </c>
      <c r="H264" s="181" t="s">
        <v>99</v>
      </c>
      <c r="I264" s="185" t="s">
        <v>10</v>
      </c>
    </row>
    <row r="265" spans="1:9" ht="14.25">
      <c r="A265" s="177" t="s">
        <v>307</v>
      </c>
      <c r="B265" s="203"/>
      <c r="C265" s="203"/>
      <c r="D265" s="203"/>
      <c r="E265" s="205"/>
      <c r="F265" s="205"/>
      <c r="G265" s="203"/>
      <c r="H265" s="203"/>
      <c r="I265" s="183"/>
    </row>
    <row r="266" spans="1:9" ht="14.25">
      <c r="A266" s="177" t="s">
        <v>308</v>
      </c>
      <c r="B266" s="203"/>
      <c r="C266" s="203"/>
      <c r="D266" s="203"/>
      <c r="E266" s="205"/>
      <c r="F266" s="205"/>
      <c r="G266" s="203"/>
      <c r="H266" s="203"/>
      <c r="I266" s="185"/>
    </row>
    <row r="267" spans="1:9" ht="89.25">
      <c r="A267" s="225" t="s">
        <v>309</v>
      </c>
      <c r="B267" s="186">
        <v>2000</v>
      </c>
      <c r="C267" s="186">
        <v>0</v>
      </c>
      <c r="D267" s="186">
        <v>0</v>
      </c>
      <c r="E267" s="186">
        <v>0</v>
      </c>
      <c r="F267" s="186">
        <v>0</v>
      </c>
      <c r="G267" s="186">
        <v>0</v>
      </c>
      <c r="H267" s="181">
        <f t="shared" ref="H267:H279" si="28">SUM(B267:G267)</f>
        <v>2000</v>
      </c>
      <c r="I267" s="220" t="s">
        <v>310</v>
      </c>
    </row>
    <row r="268" spans="1:9" ht="71.25" customHeight="1">
      <c r="A268" s="231" t="s">
        <v>420</v>
      </c>
      <c r="B268" s="186">
        <v>2000</v>
      </c>
      <c r="C268" s="186">
        <v>0</v>
      </c>
      <c r="D268" s="186">
        <v>0</v>
      </c>
      <c r="E268" s="186">
        <v>0</v>
      </c>
      <c r="F268" s="186">
        <v>0</v>
      </c>
      <c r="G268" s="186">
        <v>0</v>
      </c>
      <c r="H268" s="181">
        <f t="shared" si="28"/>
        <v>2000</v>
      </c>
      <c r="I268" s="219" t="s">
        <v>312</v>
      </c>
    </row>
    <row r="269" spans="1:9" ht="51">
      <c r="A269" s="231" t="s">
        <v>421</v>
      </c>
      <c r="B269" s="186">
        <v>2000</v>
      </c>
      <c r="C269" s="186">
        <v>0</v>
      </c>
      <c r="D269" s="186">
        <v>0</v>
      </c>
      <c r="E269" s="186">
        <v>0</v>
      </c>
      <c r="F269" s="186">
        <v>0</v>
      </c>
      <c r="G269" s="186">
        <v>0</v>
      </c>
      <c r="H269" s="181">
        <f t="shared" si="28"/>
        <v>2000</v>
      </c>
      <c r="I269" s="220" t="s">
        <v>493</v>
      </c>
    </row>
    <row r="270" spans="1:9" ht="38.25">
      <c r="A270" s="231" t="s">
        <v>422</v>
      </c>
      <c r="B270" s="186">
        <v>2000</v>
      </c>
      <c r="C270" s="186">
        <v>0</v>
      </c>
      <c r="D270" s="186">
        <v>0</v>
      </c>
      <c r="E270" s="186">
        <v>0</v>
      </c>
      <c r="F270" s="186">
        <v>0</v>
      </c>
      <c r="G270" s="186">
        <v>0</v>
      </c>
      <c r="H270" s="181">
        <f t="shared" si="28"/>
        <v>2000</v>
      </c>
      <c r="I270" s="220"/>
    </row>
    <row r="271" spans="1:9" ht="38.25" customHeight="1">
      <c r="A271" s="231" t="s">
        <v>423</v>
      </c>
      <c r="B271" s="186">
        <v>2000</v>
      </c>
      <c r="C271" s="186">
        <v>0</v>
      </c>
      <c r="D271" s="186">
        <v>0</v>
      </c>
      <c r="E271" s="186">
        <v>0</v>
      </c>
      <c r="F271" s="186">
        <v>0</v>
      </c>
      <c r="G271" s="186">
        <v>0</v>
      </c>
      <c r="H271" s="181">
        <f t="shared" si="28"/>
        <v>2000</v>
      </c>
      <c r="I271" s="220" t="s">
        <v>495</v>
      </c>
    </row>
    <row r="272" spans="1:9" ht="76.5">
      <c r="A272" s="231" t="s">
        <v>424</v>
      </c>
      <c r="B272" s="186">
        <v>2000</v>
      </c>
      <c r="C272" s="186">
        <v>0</v>
      </c>
      <c r="D272" s="186">
        <v>0</v>
      </c>
      <c r="E272" s="186">
        <v>0</v>
      </c>
      <c r="F272" s="186">
        <v>0</v>
      </c>
      <c r="G272" s="186">
        <v>0</v>
      </c>
      <c r="H272" s="181">
        <f t="shared" si="28"/>
        <v>2000</v>
      </c>
      <c r="I272" s="220" t="s">
        <v>497</v>
      </c>
    </row>
    <row r="273" spans="1:12" ht="99.75" customHeight="1">
      <c r="A273" s="231" t="s">
        <v>425</v>
      </c>
      <c r="B273" s="186">
        <v>2000</v>
      </c>
      <c r="C273" s="186">
        <v>0</v>
      </c>
      <c r="D273" s="186">
        <v>0</v>
      </c>
      <c r="E273" s="186">
        <v>0</v>
      </c>
      <c r="F273" s="186">
        <v>0</v>
      </c>
      <c r="G273" s="186">
        <v>0</v>
      </c>
      <c r="H273" s="181">
        <f t="shared" si="28"/>
        <v>2000</v>
      </c>
      <c r="I273" s="220" t="s">
        <v>498</v>
      </c>
    </row>
    <row r="274" spans="1:12" ht="25.5">
      <c r="A274" s="231" t="s">
        <v>426</v>
      </c>
      <c r="B274" s="186">
        <v>2000</v>
      </c>
      <c r="C274" s="186">
        <v>0</v>
      </c>
      <c r="D274" s="186">
        <v>0</v>
      </c>
      <c r="E274" s="186">
        <v>0</v>
      </c>
      <c r="F274" s="186">
        <v>0</v>
      </c>
      <c r="G274" s="186">
        <v>0</v>
      </c>
      <c r="H274" s="181">
        <f t="shared" si="28"/>
        <v>2000</v>
      </c>
      <c r="I274" s="220" t="s">
        <v>496</v>
      </c>
    </row>
    <row r="275" spans="1:12" ht="102.75" customHeight="1">
      <c r="A275" s="231" t="s">
        <v>427</v>
      </c>
      <c r="B275" s="186">
        <v>2000</v>
      </c>
      <c r="C275" s="186">
        <v>0</v>
      </c>
      <c r="D275" s="186">
        <v>0</v>
      </c>
      <c r="E275" s="186">
        <v>0</v>
      </c>
      <c r="F275" s="186">
        <v>0</v>
      </c>
      <c r="G275" s="186">
        <v>0</v>
      </c>
      <c r="H275" s="181">
        <f t="shared" si="28"/>
        <v>2000</v>
      </c>
      <c r="I275" s="220" t="s">
        <v>499</v>
      </c>
    </row>
    <row r="276" spans="1:12" ht="92.25" customHeight="1">
      <c r="A276" s="231" t="s">
        <v>428</v>
      </c>
      <c r="B276" s="186">
        <v>2000</v>
      </c>
      <c r="C276" s="186">
        <v>0</v>
      </c>
      <c r="D276" s="186">
        <v>0</v>
      </c>
      <c r="E276" s="186">
        <v>0</v>
      </c>
      <c r="F276" s="186">
        <v>0</v>
      </c>
      <c r="G276" s="186">
        <v>0</v>
      </c>
      <c r="H276" s="181">
        <f t="shared" si="28"/>
        <v>2000</v>
      </c>
      <c r="I276" s="220" t="s">
        <v>500</v>
      </c>
    </row>
    <row r="277" spans="1:12" ht="89.25">
      <c r="A277" s="229" t="s">
        <v>321</v>
      </c>
      <c r="B277" s="186">
        <v>4000</v>
      </c>
      <c r="C277" s="186">
        <v>0</v>
      </c>
      <c r="D277" s="186">
        <v>0</v>
      </c>
      <c r="E277" s="186">
        <v>0</v>
      </c>
      <c r="F277" s="186">
        <v>0</v>
      </c>
      <c r="G277" s="186">
        <v>0</v>
      </c>
      <c r="H277" s="181">
        <f t="shared" si="28"/>
        <v>4000</v>
      </c>
      <c r="I277" s="220" t="s">
        <v>501</v>
      </c>
    </row>
    <row r="278" spans="1:12" ht="102">
      <c r="A278" s="231" t="s">
        <v>429</v>
      </c>
      <c r="B278" s="186">
        <v>9450</v>
      </c>
      <c r="C278" s="186">
        <v>0</v>
      </c>
      <c r="D278" s="186">
        <v>0</v>
      </c>
      <c r="E278" s="186">
        <v>0</v>
      </c>
      <c r="F278" s="186">
        <v>0</v>
      </c>
      <c r="G278" s="186">
        <v>0</v>
      </c>
      <c r="H278" s="181">
        <f t="shared" si="28"/>
        <v>9450</v>
      </c>
      <c r="I278" s="220" t="s">
        <v>502</v>
      </c>
    </row>
    <row r="279" spans="1:12" ht="102">
      <c r="A279" s="231" t="s">
        <v>430</v>
      </c>
      <c r="B279" s="186">
        <v>4000</v>
      </c>
      <c r="C279" s="186">
        <v>0</v>
      </c>
      <c r="D279" s="186">
        <v>0</v>
      </c>
      <c r="E279" s="186">
        <v>0</v>
      </c>
      <c r="F279" s="186">
        <v>0</v>
      </c>
      <c r="G279" s="186">
        <v>0</v>
      </c>
      <c r="H279" s="181">
        <f t="shared" si="28"/>
        <v>4000</v>
      </c>
      <c r="I279" s="220" t="s">
        <v>503</v>
      </c>
    </row>
    <row r="280" spans="1:12" ht="35.450000000000003" customHeight="1">
      <c r="A280" s="177" t="s">
        <v>195</v>
      </c>
      <c r="B280" s="181">
        <f t="shared" ref="B280:H280" si="29">SUM(B267:B279)</f>
        <v>37450</v>
      </c>
      <c r="C280" s="186">
        <f t="shared" si="29"/>
        <v>0</v>
      </c>
      <c r="D280" s="181">
        <f t="shared" si="29"/>
        <v>0</v>
      </c>
      <c r="E280" s="186">
        <f t="shared" si="29"/>
        <v>0</v>
      </c>
      <c r="F280" s="186">
        <f t="shared" si="29"/>
        <v>0</v>
      </c>
      <c r="G280" s="186">
        <f t="shared" si="29"/>
        <v>0</v>
      </c>
      <c r="H280" s="181">
        <f t="shared" si="29"/>
        <v>37450</v>
      </c>
      <c r="I280" s="220"/>
    </row>
    <row r="281" spans="1:12" s="190" customFormat="1" ht="16.5">
      <c r="A281" s="188" t="s">
        <v>324</v>
      </c>
      <c r="B281" s="206">
        <f t="shared" ref="B281:G281" si="30">B280+B263+B232+B210+B188+B171+B164+B146+B125+B107+B82+B78+B73+B68+B61+B55+B44+B37+B30+B23</f>
        <v>9922967.2400000002</v>
      </c>
      <c r="C281" s="207">
        <f t="shared" si="30"/>
        <v>11678786</v>
      </c>
      <c r="D281" s="207">
        <f t="shared" si="30"/>
        <v>26251167.18</v>
      </c>
      <c r="E281" s="207">
        <f t="shared" si="30"/>
        <v>9153554</v>
      </c>
      <c r="F281" s="207">
        <f t="shared" si="30"/>
        <v>1021447.1599999999</v>
      </c>
      <c r="G281" s="208">
        <f t="shared" si="30"/>
        <v>673421.62</v>
      </c>
      <c r="H281" s="206">
        <f>SUM(B281:G281)</f>
        <v>58701343.199999996</v>
      </c>
      <c r="I281" s="189"/>
      <c r="L281" s="191">
        <f>H281-49547789.2</f>
        <v>9153553.9999999925</v>
      </c>
    </row>
    <row r="282" spans="1:12">
      <c r="C282" s="210"/>
      <c r="D282" s="211"/>
    </row>
    <row r="283" spans="1:12">
      <c r="C283" s="212"/>
    </row>
    <row r="285" spans="1:12">
      <c r="H285" s="213"/>
      <c r="I285" s="223"/>
    </row>
    <row r="286" spans="1:12">
      <c r="H286" s="213"/>
      <c r="I286" s="223"/>
    </row>
    <row r="287" spans="1:12">
      <c r="H287" s="213"/>
      <c r="I287" s="223"/>
    </row>
    <row r="288" spans="1:12">
      <c r="H288" s="213"/>
      <c r="I288" s="223"/>
    </row>
    <row r="289" spans="8:9">
      <c r="H289" s="213"/>
      <c r="I289" s="223"/>
    </row>
    <row r="290" spans="8:9">
      <c r="H290" s="213"/>
      <c r="I290" s="223"/>
    </row>
    <row r="291" spans="8:9">
      <c r="H291" s="213"/>
      <c r="I291" s="223"/>
    </row>
  </sheetData>
  <mergeCells count="1">
    <mergeCell ref="A1:I1"/>
  </mergeCells>
  <pageMargins left="0.7" right="0.7" top="0.75" bottom="0.75" header="0.3" footer="0.3"/>
  <pageSetup orientation="landscape" r:id="rId1"/>
  <headerFooter>
    <oddFoote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7"/>
  <sheetViews>
    <sheetView topLeftCell="A65" zoomScale="160" zoomScaleNormal="160" workbookViewId="0">
      <selection activeCell="A67" sqref="A67"/>
    </sheetView>
  </sheetViews>
  <sheetFormatPr defaultColWidth="9" defaultRowHeight="13.5"/>
  <cols>
    <col min="1" max="1" width="26.5" customWidth="1"/>
    <col min="2" max="2" width="16.875" customWidth="1"/>
    <col min="3" max="3" width="14.75" customWidth="1"/>
    <col min="4" max="4" width="14.125" customWidth="1"/>
    <col min="5" max="5" width="17.625" customWidth="1"/>
    <col min="6" max="6" width="17.125" customWidth="1"/>
    <col min="7" max="7" width="17.5" customWidth="1"/>
    <col min="8" max="8" width="18.875" customWidth="1"/>
    <col min="9" max="9" width="14.125" style="137" customWidth="1"/>
    <col min="12" max="12" width="11.75" customWidth="1"/>
  </cols>
  <sheetData>
    <row r="1" spans="1:9" ht="14.25">
      <c r="A1" s="138"/>
      <c r="B1" s="139"/>
      <c r="C1" s="139" t="s">
        <v>0</v>
      </c>
      <c r="D1" s="139"/>
      <c r="E1" s="140"/>
      <c r="F1" s="141"/>
      <c r="G1" s="142"/>
      <c r="H1" s="143"/>
      <c r="I1" s="138"/>
    </row>
    <row r="2" spans="1:9" ht="14.25">
      <c r="A2" s="138"/>
      <c r="B2" s="139" t="s">
        <v>1</v>
      </c>
      <c r="C2" s="139"/>
      <c r="D2" s="139"/>
      <c r="E2" s="140"/>
      <c r="F2" s="141"/>
      <c r="G2" s="142"/>
      <c r="H2" s="143"/>
      <c r="I2" s="138"/>
    </row>
    <row r="3" spans="1:9" ht="14.25">
      <c r="A3" s="61" t="s">
        <v>2</v>
      </c>
      <c r="B3" s="139" t="s">
        <v>3</v>
      </c>
      <c r="C3" s="61" t="s">
        <v>4</v>
      </c>
      <c r="D3" s="142" t="s">
        <v>5</v>
      </c>
      <c r="E3" s="144" t="s">
        <v>6</v>
      </c>
      <c r="F3" s="145" t="s">
        <v>7</v>
      </c>
      <c r="G3" s="144" t="s">
        <v>8</v>
      </c>
      <c r="H3" s="144" t="s">
        <v>9</v>
      </c>
      <c r="I3" s="61" t="s">
        <v>10</v>
      </c>
    </row>
    <row r="4" spans="1:9" ht="14.25">
      <c r="A4" s="47" t="s">
        <v>11</v>
      </c>
      <c r="B4" s="85"/>
      <c r="C4" s="85"/>
      <c r="D4" s="85"/>
      <c r="E4" s="86"/>
      <c r="F4" s="87"/>
      <c r="G4" s="146"/>
      <c r="H4" s="147"/>
      <c r="I4" s="164"/>
    </row>
    <row r="5" spans="1:9" ht="25.5">
      <c r="A5" s="47" t="s">
        <v>12</v>
      </c>
      <c r="B5" s="90"/>
      <c r="C5" s="90"/>
      <c r="D5" s="90"/>
      <c r="E5" s="91"/>
      <c r="F5" s="92"/>
      <c r="G5" s="148"/>
      <c r="H5" s="149"/>
      <c r="I5" s="164"/>
    </row>
    <row r="6" spans="1:9" ht="14.25">
      <c r="A6" s="47" t="s">
        <v>13</v>
      </c>
      <c r="B6" s="90"/>
      <c r="C6" s="90"/>
      <c r="D6" s="90"/>
      <c r="E6" s="91"/>
      <c r="F6" s="92"/>
      <c r="G6" s="148"/>
      <c r="H6" s="149"/>
      <c r="I6" s="91"/>
    </row>
    <row r="7" spans="1:9" ht="25.5">
      <c r="A7" s="36" t="s">
        <v>20</v>
      </c>
      <c r="B7" s="36">
        <v>0</v>
      </c>
      <c r="C7" s="37">
        <v>0</v>
      </c>
      <c r="D7" s="36">
        <v>400000</v>
      </c>
      <c r="E7" s="36">
        <v>0</v>
      </c>
      <c r="F7" s="38">
        <v>0</v>
      </c>
      <c r="G7" s="150">
        <v>0</v>
      </c>
      <c r="H7" s="151">
        <f t="shared" ref="H7" si="0">SUM(B7:G7)</f>
        <v>400000</v>
      </c>
      <c r="I7" s="165"/>
    </row>
    <row r="8" spans="1:9" ht="36" customHeight="1">
      <c r="A8" s="43" t="s">
        <v>35</v>
      </c>
      <c r="B8" s="44">
        <f t="shared" ref="B8:H8" si="1">SUM(B7:B7)</f>
        <v>0</v>
      </c>
      <c r="C8" s="44">
        <f t="shared" si="1"/>
        <v>0</v>
      </c>
      <c r="D8" s="44">
        <f t="shared" si="1"/>
        <v>400000</v>
      </c>
      <c r="E8" s="45">
        <f t="shared" si="1"/>
        <v>0</v>
      </c>
      <c r="F8" s="44">
        <f t="shared" si="1"/>
        <v>0</v>
      </c>
      <c r="G8" s="45">
        <f t="shared" si="1"/>
        <v>0</v>
      </c>
      <c r="H8" s="152">
        <f t="shared" si="1"/>
        <v>400000</v>
      </c>
      <c r="I8" s="166"/>
    </row>
    <row r="9" spans="1:9" ht="14.25">
      <c r="A9" s="47" t="s">
        <v>36</v>
      </c>
      <c r="B9" s="48" t="s">
        <v>3</v>
      </c>
      <c r="C9" s="48" t="s">
        <v>4</v>
      </c>
      <c r="D9" s="48" t="s">
        <v>5</v>
      </c>
      <c r="E9" s="48" t="s">
        <v>37</v>
      </c>
      <c r="F9" s="49" t="s">
        <v>7</v>
      </c>
      <c r="G9" s="153" t="s">
        <v>8</v>
      </c>
      <c r="H9" s="154" t="s">
        <v>9</v>
      </c>
      <c r="I9" s="48" t="s">
        <v>10</v>
      </c>
    </row>
    <row r="10" spans="1:9" ht="22.9" customHeight="1">
      <c r="A10" s="61" t="s">
        <v>58</v>
      </c>
      <c r="B10" s="44"/>
      <c r="C10" s="45"/>
      <c r="D10" s="44"/>
      <c r="E10" s="45"/>
      <c r="F10" s="45"/>
      <c r="G10" s="45"/>
      <c r="H10" s="152"/>
      <c r="I10" s="166"/>
    </row>
    <row r="11" spans="1:9" ht="45.6" customHeight="1">
      <c r="A11" s="51" t="s">
        <v>59</v>
      </c>
      <c r="B11" s="32">
        <v>150000</v>
      </c>
      <c r="C11" s="32">
        <v>0</v>
      </c>
      <c r="D11" s="32">
        <v>0</v>
      </c>
      <c r="E11" s="32">
        <v>0</v>
      </c>
      <c r="F11" s="32">
        <v>0</v>
      </c>
      <c r="G11" s="32">
        <v>0</v>
      </c>
      <c r="H11" s="155">
        <f>SUM(B11:G11)</f>
        <v>150000</v>
      </c>
      <c r="I11" s="167"/>
    </row>
    <row r="12" spans="1:9" ht="51">
      <c r="A12" s="51" t="s">
        <v>61</v>
      </c>
      <c r="B12" s="32">
        <v>300000</v>
      </c>
      <c r="C12" s="32">
        <v>0</v>
      </c>
      <c r="D12" s="32">
        <v>0</v>
      </c>
      <c r="E12" s="32">
        <v>0</v>
      </c>
      <c r="F12" s="32">
        <v>0</v>
      </c>
      <c r="G12" s="32">
        <v>0</v>
      </c>
      <c r="H12" s="155">
        <f>SUM(B12:G12)</f>
        <v>300000</v>
      </c>
      <c r="I12" s="167"/>
    </row>
    <row r="13" spans="1:9" ht="38.25">
      <c r="A13" s="64" t="s">
        <v>62</v>
      </c>
      <c r="B13" s="32">
        <v>250000</v>
      </c>
      <c r="C13" s="32">
        <v>0</v>
      </c>
      <c r="D13" s="32">
        <v>0</v>
      </c>
      <c r="E13" s="32">
        <v>0</v>
      </c>
      <c r="F13" s="32">
        <v>0</v>
      </c>
      <c r="G13" s="32">
        <v>0</v>
      </c>
      <c r="H13" s="155">
        <f>SUM(B13:G13)</f>
        <v>250000</v>
      </c>
      <c r="I13" s="167"/>
    </row>
    <row r="14" spans="1:9" ht="24" customHeight="1">
      <c r="A14" s="66" t="s">
        <v>35</v>
      </c>
      <c r="B14" s="27">
        <f t="shared" ref="B14:H14" si="2">SUM(B11:B13)</f>
        <v>700000</v>
      </c>
      <c r="C14" s="27">
        <f t="shared" si="2"/>
        <v>0</v>
      </c>
      <c r="D14" s="27">
        <f t="shared" si="2"/>
        <v>0</v>
      </c>
      <c r="E14" s="27">
        <f t="shared" si="2"/>
        <v>0</v>
      </c>
      <c r="F14" s="27">
        <f t="shared" si="2"/>
        <v>0</v>
      </c>
      <c r="G14" s="27">
        <f t="shared" si="2"/>
        <v>0</v>
      </c>
      <c r="H14" s="156">
        <f t="shared" si="2"/>
        <v>700000</v>
      </c>
      <c r="I14" s="168"/>
    </row>
    <row r="15" spans="1:9" ht="26.45" customHeight="1">
      <c r="A15" s="71" t="s">
        <v>90</v>
      </c>
      <c r="B15" s="76"/>
      <c r="C15" s="45"/>
      <c r="D15" s="45"/>
      <c r="E15" s="45"/>
      <c r="F15" s="45">
        <v>0</v>
      </c>
      <c r="G15" s="45"/>
      <c r="H15" s="152"/>
      <c r="I15" s="166"/>
    </row>
    <row r="16" spans="1:9" ht="51">
      <c r="A16" s="51" t="s">
        <v>93</v>
      </c>
      <c r="B16" s="77">
        <v>870000</v>
      </c>
      <c r="C16" s="32">
        <v>0</v>
      </c>
      <c r="D16" s="32">
        <v>0</v>
      </c>
      <c r="E16" s="32">
        <v>0</v>
      </c>
      <c r="F16" s="32">
        <v>0</v>
      </c>
      <c r="G16" s="32">
        <v>0</v>
      </c>
      <c r="H16" s="155">
        <f>SUM(B16:G16)</f>
        <v>870000</v>
      </c>
      <c r="I16" s="167"/>
    </row>
    <row r="17" spans="1:9" ht="28.9" customHeight="1">
      <c r="A17" s="80" t="s">
        <v>35</v>
      </c>
      <c r="B17" s="79">
        <f t="shared" ref="B17:H17" si="3">SUM(B16:B16)</f>
        <v>870000</v>
      </c>
      <c r="C17" s="44">
        <f t="shared" si="3"/>
        <v>0</v>
      </c>
      <c r="D17" s="44">
        <f t="shared" si="3"/>
        <v>0</v>
      </c>
      <c r="E17" s="44">
        <f t="shared" si="3"/>
        <v>0</v>
      </c>
      <c r="F17" s="44">
        <f t="shared" si="3"/>
        <v>0</v>
      </c>
      <c r="G17" s="44">
        <f t="shared" si="3"/>
        <v>0</v>
      </c>
      <c r="H17" s="152">
        <f t="shared" si="3"/>
        <v>870000</v>
      </c>
      <c r="I17" s="169"/>
    </row>
    <row r="18" spans="1:9" ht="14.25">
      <c r="A18" s="80" t="s">
        <v>94</v>
      </c>
      <c r="B18" s="76"/>
      <c r="C18" s="45"/>
      <c r="D18" s="45"/>
      <c r="E18" s="45"/>
      <c r="F18" s="45"/>
      <c r="G18" s="45"/>
      <c r="H18" s="152"/>
      <c r="I18" s="166"/>
    </row>
    <row r="19" spans="1:9" ht="14.25">
      <c r="A19" s="47" t="s">
        <v>2</v>
      </c>
      <c r="B19" s="79" t="s">
        <v>3</v>
      </c>
      <c r="C19" s="44" t="s">
        <v>4</v>
      </c>
      <c r="D19" s="44" t="s">
        <v>5</v>
      </c>
      <c r="E19" s="44" t="s">
        <v>37</v>
      </c>
      <c r="F19" s="47" t="s">
        <v>97</v>
      </c>
      <c r="G19" s="157" t="s">
        <v>98</v>
      </c>
      <c r="H19" s="152" t="s">
        <v>9</v>
      </c>
      <c r="I19" s="169" t="s">
        <v>10</v>
      </c>
    </row>
    <row r="20" spans="1:9" ht="14.25">
      <c r="A20" s="47" t="s">
        <v>11</v>
      </c>
      <c r="B20" s="84"/>
      <c r="C20" s="85"/>
      <c r="D20" s="85"/>
      <c r="E20" s="86"/>
      <c r="F20" s="87"/>
      <c r="G20" s="146"/>
      <c r="H20" s="147"/>
      <c r="I20" s="164" t="s">
        <v>99</v>
      </c>
    </row>
    <row r="21" spans="1:9" ht="14.25">
      <c r="A21" s="47" t="s">
        <v>100</v>
      </c>
      <c r="B21" s="89"/>
      <c r="C21" s="90"/>
      <c r="D21" s="90"/>
      <c r="E21" s="91"/>
      <c r="F21" s="92"/>
      <c r="G21" s="148"/>
      <c r="H21" s="149"/>
      <c r="I21" s="91"/>
    </row>
    <row r="22" spans="1:9" ht="25.5">
      <c r="A22" s="47" t="s">
        <v>101</v>
      </c>
      <c r="B22" s="89"/>
      <c r="C22" s="90"/>
      <c r="D22" s="90"/>
      <c r="E22" s="91"/>
      <c r="F22" s="92"/>
      <c r="G22" s="148"/>
      <c r="H22" s="149"/>
      <c r="I22" s="164"/>
    </row>
    <row r="23" spans="1:9" ht="51">
      <c r="A23" s="73" t="s">
        <v>122</v>
      </c>
      <c r="B23" s="97">
        <v>0</v>
      </c>
      <c r="C23" s="32">
        <v>0</v>
      </c>
      <c r="D23" s="32">
        <f>1413349.85-112425.74+60000</f>
        <v>1360924.11</v>
      </c>
      <c r="E23" s="32">
        <v>0</v>
      </c>
      <c r="F23" s="32">
        <v>0</v>
      </c>
      <c r="G23" s="32">
        <v>0</v>
      </c>
      <c r="H23" s="155">
        <f t="shared" ref="H23:H31" si="4">SUM(B23:G23)</f>
        <v>1360924.11</v>
      </c>
      <c r="I23" s="167" t="s">
        <v>120</v>
      </c>
    </row>
    <row r="24" spans="1:9" ht="51">
      <c r="A24" s="73" t="s">
        <v>123</v>
      </c>
      <c r="B24" s="97">
        <v>500000</v>
      </c>
      <c r="C24" s="32">
        <v>0</v>
      </c>
      <c r="D24" s="32">
        <v>0</v>
      </c>
      <c r="E24" s="32">
        <v>0</v>
      </c>
      <c r="F24" s="32">
        <v>0</v>
      </c>
      <c r="G24" s="32">
        <v>0</v>
      </c>
      <c r="H24" s="155">
        <f t="shared" si="4"/>
        <v>500000</v>
      </c>
      <c r="I24" s="167" t="s">
        <v>120</v>
      </c>
    </row>
    <row r="25" spans="1:9" ht="38.25">
      <c r="A25" s="73" t="s">
        <v>124</v>
      </c>
      <c r="B25" s="97">
        <v>0</v>
      </c>
      <c r="C25" s="32">
        <v>0</v>
      </c>
      <c r="D25" s="32">
        <f>2066806.96-112425.74</f>
        <v>1954381.22</v>
      </c>
      <c r="E25" s="32">
        <v>0</v>
      </c>
      <c r="F25" s="32">
        <v>0</v>
      </c>
      <c r="G25" s="32">
        <v>0</v>
      </c>
      <c r="H25" s="155">
        <f t="shared" si="4"/>
        <v>1954381.22</v>
      </c>
      <c r="I25" s="167" t="s">
        <v>120</v>
      </c>
    </row>
    <row r="26" spans="1:9" ht="51">
      <c r="A26" s="73" t="s">
        <v>125</v>
      </c>
      <c r="B26" s="97">
        <v>0</v>
      </c>
      <c r="C26" s="32">
        <v>0</v>
      </c>
      <c r="D26" s="32">
        <f>1413349.83-112425.74+60000</f>
        <v>1360924.09</v>
      </c>
      <c r="E26" s="32">
        <v>0</v>
      </c>
      <c r="F26" s="32">
        <v>0</v>
      </c>
      <c r="G26" s="32">
        <v>0</v>
      </c>
      <c r="H26" s="155">
        <f t="shared" si="4"/>
        <v>1360924.09</v>
      </c>
      <c r="I26" s="167" t="s">
        <v>120</v>
      </c>
    </row>
    <row r="27" spans="1:9" ht="25.5">
      <c r="A27" s="73" t="s">
        <v>126</v>
      </c>
      <c r="B27" s="97">
        <f>0</f>
        <v>0</v>
      </c>
      <c r="C27" s="32">
        <v>0</v>
      </c>
      <c r="D27" s="32">
        <v>449912.54</v>
      </c>
      <c r="E27" s="32">
        <v>0</v>
      </c>
      <c r="F27" s="32">
        <v>0</v>
      </c>
      <c r="G27" s="32">
        <v>0</v>
      </c>
      <c r="H27" s="155">
        <f t="shared" si="4"/>
        <v>449912.54</v>
      </c>
      <c r="I27" s="31"/>
    </row>
    <row r="28" spans="1:9" ht="25.5">
      <c r="A28" s="73" t="s">
        <v>127</v>
      </c>
      <c r="B28" s="97">
        <f>0</f>
        <v>0</v>
      </c>
      <c r="C28" s="32">
        <v>0</v>
      </c>
      <c r="D28" s="32">
        <v>1073369.67</v>
      </c>
      <c r="E28" s="32">
        <v>0</v>
      </c>
      <c r="F28" s="32">
        <v>0</v>
      </c>
      <c r="G28" s="32">
        <v>0</v>
      </c>
      <c r="H28" s="155">
        <f t="shared" si="4"/>
        <v>1073369.67</v>
      </c>
      <c r="I28" s="31"/>
    </row>
    <row r="29" spans="1:9" ht="25.5">
      <c r="A29" s="73" t="s">
        <v>128</v>
      </c>
      <c r="B29" s="97">
        <v>0</v>
      </c>
      <c r="C29" s="32">
        <v>0</v>
      </c>
      <c r="D29" s="32">
        <v>618912.54</v>
      </c>
      <c r="E29" s="32">
        <v>0</v>
      </c>
      <c r="F29" s="32">
        <v>0</v>
      </c>
      <c r="G29" s="32">
        <v>0</v>
      </c>
      <c r="H29" s="155">
        <f t="shared" si="4"/>
        <v>618912.54</v>
      </c>
      <c r="I29" s="167"/>
    </row>
    <row r="30" spans="1:9" ht="14.25">
      <c r="A30" s="73" t="s">
        <v>129</v>
      </c>
      <c r="B30" s="97">
        <v>0</v>
      </c>
      <c r="C30" s="32">
        <v>0</v>
      </c>
      <c r="D30" s="32">
        <v>360912.54</v>
      </c>
      <c r="E30" s="32">
        <v>0</v>
      </c>
      <c r="F30" s="32">
        <v>0</v>
      </c>
      <c r="G30" s="32">
        <v>0</v>
      </c>
      <c r="H30" s="155">
        <f t="shared" si="4"/>
        <v>360912.54</v>
      </c>
      <c r="I30" s="31"/>
    </row>
    <row r="31" spans="1:9" ht="25.5">
      <c r="A31" s="98" t="s">
        <v>130</v>
      </c>
      <c r="B31" s="99">
        <v>0</v>
      </c>
      <c r="C31" s="32">
        <v>0</v>
      </c>
      <c r="D31" s="32">
        <v>299912.59000000003</v>
      </c>
      <c r="E31" s="32">
        <v>0</v>
      </c>
      <c r="F31" s="32">
        <v>0</v>
      </c>
      <c r="G31" s="32">
        <v>0</v>
      </c>
      <c r="H31" s="155">
        <f t="shared" si="4"/>
        <v>299912.59000000003</v>
      </c>
      <c r="I31" s="167"/>
    </row>
    <row r="32" spans="1:9" ht="30.6" customHeight="1">
      <c r="A32" s="47" t="s">
        <v>35</v>
      </c>
      <c r="B32" s="79">
        <f t="shared" ref="B32:H32" si="5">SUM(B23:B31)</f>
        <v>500000</v>
      </c>
      <c r="C32" s="44">
        <f t="shared" si="5"/>
        <v>0</v>
      </c>
      <c r="D32" s="44">
        <f t="shared" si="5"/>
        <v>7479249.2999999998</v>
      </c>
      <c r="E32" s="44">
        <f t="shared" si="5"/>
        <v>0</v>
      </c>
      <c r="F32" s="44">
        <f t="shared" si="5"/>
        <v>0</v>
      </c>
      <c r="G32" s="44">
        <f t="shared" si="5"/>
        <v>0</v>
      </c>
      <c r="H32" s="152">
        <f t="shared" si="5"/>
        <v>7979249.2999999998</v>
      </c>
      <c r="I32" s="164"/>
    </row>
    <row r="33" spans="1:9" ht="14.25">
      <c r="A33" s="47" t="s">
        <v>2</v>
      </c>
      <c r="B33" s="79" t="s">
        <v>3</v>
      </c>
      <c r="C33" s="44" t="s">
        <v>4</v>
      </c>
      <c r="D33" s="44" t="s">
        <v>5</v>
      </c>
      <c r="E33" s="44" t="s">
        <v>37</v>
      </c>
      <c r="F33" s="47" t="s">
        <v>7</v>
      </c>
      <c r="G33" s="157" t="s">
        <v>98</v>
      </c>
      <c r="H33" s="152" t="s">
        <v>9</v>
      </c>
      <c r="I33" s="169" t="s">
        <v>10</v>
      </c>
    </row>
    <row r="34" spans="1:9" ht="14.25">
      <c r="A34" s="47" t="s">
        <v>11</v>
      </c>
      <c r="B34" s="84"/>
      <c r="C34" s="85"/>
      <c r="D34" s="85"/>
      <c r="E34" s="85"/>
      <c r="F34" s="100"/>
      <c r="G34" s="146"/>
      <c r="H34" s="147"/>
      <c r="I34" s="170"/>
    </row>
    <row r="35" spans="1:9" ht="14.25">
      <c r="A35" s="47" t="s">
        <v>100</v>
      </c>
      <c r="B35" s="89"/>
      <c r="C35" s="90"/>
      <c r="D35" s="90"/>
      <c r="E35" s="91"/>
      <c r="F35" s="92"/>
      <c r="G35" s="148"/>
      <c r="H35" s="149"/>
      <c r="I35" s="91"/>
    </row>
    <row r="36" spans="1:9" ht="25.5">
      <c r="A36" s="47" t="s">
        <v>131</v>
      </c>
      <c r="B36" s="89"/>
      <c r="C36" s="90"/>
      <c r="D36" s="90"/>
      <c r="E36" s="91"/>
      <c r="F36" s="92"/>
      <c r="G36" s="148"/>
      <c r="H36" s="149"/>
      <c r="I36" s="91"/>
    </row>
    <row r="37" spans="1:9" s="136" customFormat="1" ht="63.75">
      <c r="A37" s="73" t="s">
        <v>145</v>
      </c>
      <c r="B37" s="106">
        <v>0</v>
      </c>
      <c r="C37" s="33">
        <v>0</v>
      </c>
      <c r="D37" s="32">
        <f>1895950.61-337277.21</f>
        <v>1558673.4</v>
      </c>
      <c r="E37" s="32">
        <v>0</v>
      </c>
      <c r="F37" s="34">
        <v>0</v>
      </c>
      <c r="G37" s="158">
        <v>0</v>
      </c>
      <c r="H37" s="155">
        <f t="shared" ref="H37:H40" si="6">SUM(B37:G37)</f>
        <v>1558673.4</v>
      </c>
      <c r="I37" s="167"/>
    </row>
    <row r="38" spans="1:9" s="136" customFormat="1" ht="63.75">
      <c r="A38" s="73" t="s">
        <v>146</v>
      </c>
      <c r="B38" s="106">
        <v>0</v>
      </c>
      <c r="C38" s="33">
        <v>0</v>
      </c>
      <c r="D38" s="32">
        <f>1895950.61-337277.21</f>
        <v>1558673.4</v>
      </c>
      <c r="E38" s="32">
        <v>0</v>
      </c>
      <c r="F38" s="34">
        <v>0</v>
      </c>
      <c r="G38" s="158">
        <v>0</v>
      </c>
      <c r="H38" s="155">
        <f t="shared" si="6"/>
        <v>1558673.4</v>
      </c>
      <c r="I38" s="167"/>
    </row>
    <row r="39" spans="1:9" ht="63.75">
      <c r="A39" s="73" t="s">
        <v>147</v>
      </c>
      <c r="B39" s="106">
        <v>500000</v>
      </c>
      <c r="C39" s="33">
        <v>0</v>
      </c>
      <c r="D39" s="32">
        <v>0</v>
      </c>
      <c r="E39" s="32">
        <v>0</v>
      </c>
      <c r="F39" s="34">
        <v>0</v>
      </c>
      <c r="G39" s="158">
        <v>0</v>
      </c>
      <c r="H39" s="155">
        <f t="shared" si="6"/>
        <v>500000</v>
      </c>
      <c r="I39" s="167"/>
    </row>
    <row r="40" spans="1:9" ht="63.75">
      <c r="A40" s="107" t="s">
        <v>148</v>
      </c>
      <c r="B40" s="96">
        <v>0</v>
      </c>
      <c r="C40" s="27">
        <v>0</v>
      </c>
      <c r="D40" s="26">
        <v>276980.21000000002</v>
      </c>
      <c r="E40" s="26">
        <v>0</v>
      </c>
      <c r="F40" s="25">
        <v>0</v>
      </c>
      <c r="G40" s="159">
        <v>0</v>
      </c>
      <c r="H40" s="156">
        <f t="shared" si="6"/>
        <v>276980.21000000002</v>
      </c>
      <c r="I40" s="171" t="s">
        <v>149</v>
      </c>
    </row>
    <row r="41" spans="1:9" ht="26.45" customHeight="1">
      <c r="A41" s="108" t="s">
        <v>85</v>
      </c>
      <c r="B41" s="108">
        <f t="shared" ref="B41:H41" si="7">SUM(B37:B40)</f>
        <v>500000</v>
      </c>
      <c r="C41" s="109">
        <f t="shared" si="7"/>
        <v>0</v>
      </c>
      <c r="D41" s="108">
        <f t="shared" si="7"/>
        <v>3394327.01</v>
      </c>
      <c r="E41" s="108">
        <f t="shared" si="7"/>
        <v>0</v>
      </c>
      <c r="F41" s="109">
        <f t="shared" si="7"/>
        <v>0</v>
      </c>
      <c r="G41" s="109">
        <f t="shared" si="7"/>
        <v>0</v>
      </c>
      <c r="H41" s="156">
        <f t="shared" si="7"/>
        <v>3894327.01</v>
      </c>
      <c r="I41" s="168"/>
    </row>
    <row r="42" spans="1:9" ht="14.25">
      <c r="A42" s="47" t="s">
        <v>2</v>
      </c>
      <c r="B42" s="44" t="s">
        <v>3</v>
      </c>
      <c r="C42" s="44" t="s">
        <v>4</v>
      </c>
      <c r="D42" s="44" t="s">
        <v>5</v>
      </c>
      <c r="E42" s="44" t="s">
        <v>37</v>
      </c>
      <c r="F42" s="47" t="s">
        <v>7</v>
      </c>
      <c r="G42" s="157" t="s">
        <v>8</v>
      </c>
      <c r="H42" s="152" t="s">
        <v>9</v>
      </c>
      <c r="I42" s="169" t="s">
        <v>10</v>
      </c>
    </row>
    <row r="43" spans="1:9" ht="14.25">
      <c r="A43" s="47" t="s">
        <v>11</v>
      </c>
      <c r="B43" s="85"/>
      <c r="C43" s="85"/>
      <c r="D43" s="85"/>
      <c r="E43" s="86"/>
      <c r="F43" s="87"/>
      <c r="G43" s="146"/>
      <c r="H43" s="147"/>
      <c r="I43" s="164"/>
    </row>
    <row r="44" spans="1:9" ht="14.25">
      <c r="A44" s="47" t="s">
        <v>100</v>
      </c>
      <c r="B44" s="90"/>
      <c r="C44" s="90"/>
      <c r="D44" s="90"/>
      <c r="E44" s="91"/>
      <c r="F44" s="92"/>
      <c r="G44" s="148"/>
      <c r="H44" s="149"/>
      <c r="I44" s="91"/>
    </row>
    <row r="45" spans="1:9" ht="25.5">
      <c r="A45" s="47" t="s">
        <v>150</v>
      </c>
      <c r="B45" s="90"/>
      <c r="C45" s="90"/>
      <c r="D45" s="90"/>
      <c r="E45" s="91"/>
      <c r="F45" s="92"/>
      <c r="G45" s="148"/>
      <c r="H45" s="149"/>
      <c r="I45" s="164"/>
    </row>
    <row r="46" spans="1:9" ht="14.25">
      <c r="A46" s="118" t="s">
        <v>2</v>
      </c>
      <c r="B46" s="44" t="s">
        <v>3</v>
      </c>
      <c r="C46" s="44" t="s">
        <v>4</v>
      </c>
      <c r="D46" s="44" t="s">
        <v>5</v>
      </c>
      <c r="E46" s="44" t="s">
        <v>37</v>
      </c>
      <c r="F46" s="47" t="s">
        <v>7</v>
      </c>
      <c r="G46" s="157" t="s">
        <v>98</v>
      </c>
      <c r="H46" s="152" t="s">
        <v>9</v>
      </c>
      <c r="I46" s="172" t="s">
        <v>10</v>
      </c>
    </row>
    <row r="47" spans="1:9" ht="14.25">
      <c r="A47" s="47" t="s">
        <v>11</v>
      </c>
      <c r="B47" s="85"/>
      <c r="C47" s="85"/>
      <c r="D47" s="85"/>
      <c r="E47" s="86"/>
      <c r="F47" s="87"/>
      <c r="G47" s="146"/>
      <c r="H47" s="147"/>
      <c r="I47" s="164"/>
    </row>
    <row r="48" spans="1:9" ht="25.5">
      <c r="A48" s="47" t="s">
        <v>205</v>
      </c>
      <c r="B48" s="90"/>
      <c r="C48" s="90"/>
      <c r="D48" s="90"/>
      <c r="E48" s="91"/>
      <c r="F48" s="92"/>
      <c r="G48" s="148"/>
      <c r="H48" s="149"/>
      <c r="I48" s="91"/>
    </row>
    <row r="49" spans="1:9" ht="25.5">
      <c r="A49" s="47" t="s">
        <v>206</v>
      </c>
      <c r="B49" s="90"/>
      <c r="C49" s="90"/>
      <c r="D49" s="90"/>
      <c r="E49" s="91"/>
      <c r="F49" s="92"/>
      <c r="G49" s="148"/>
      <c r="H49" s="149"/>
      <c r="I49" s="164"/>
    </row>
    <row r="50" spans="1:9" ht="14.25">
      <c r="A50" s="47" t="s">
        <v>2</v>
      </c>
      <c r="B50" s="44" t="s">
        <v>3</v>
      </c>
      <c r="C50" s="45"/>
      <c r="D50" s="44" t="s">
        <v>5</v>
      </c>
      <c r="E50" s="44" t="s">
        <v>37</v>
      </c>
      <c r="F50" s="47" t="s">
        <v>7</v>
      </c>
      <c r="G50" s="157" t="s">
        <v>8</v>
      </c>
      <c r="H50" s="152" t="s">
        <v>9</v>
      </c>
      <c r="I50" s="169" t="s">
        <v>10</v>
      </c>
    </row>
    <row r="51" spans="1:9" ht="14.25">
      <c r="A51" s="47" t="s">
        <v>11</v>
      </c>
      <c r="B51" s="85"/>
      <c r="C51" s="45"/>
      <c r="D51" s="85"/>
      <c r="E51" s="86"/>
      <c r="F51" s="87"/>
      <c r="G51" s="146"/>
      <c r="H51" s="147"/>
      <c r="I51" s="164"/>
    </row>
    <row r="52" spans="1:9" ht="38.25">
      <c r="A52" s="47" t="s">
        <v>224</v>
      </c>
      <c r="B52" s="48"/>
      <c r="C52" s="45"/>
      <c r="D52" s="48"/>
      <c r="E52" s="120"/>
      <c r="F52" s="121"/>
      <c r="G52" s="153"/>
      <c r="H52" s="154"/>
      <c r="I52" s="120"/>
    </row>
    <row r="53" spans="1:9" ht="76.5">
      <c r="A53" s="51" t="s">
        <v>230</v>
      </c>
      <c r="B53" s="32">
        <v>0</v>
      </c>
      <c r="C53" s="32">
        <v>0</v>
      </c>
      <c r="D53" s="52">
        <v>1161930.04</v>
      </c>
      <c r="E53" s="52">
        <v>0</v>
      </c>
      <c r="F53" s="54">
        <v>0</v>
      </c>
      <c r="G53" s="160">
        <v>0</v>
      </c>
      <c r="H53" s="161">
        <f t="shared" ref="H53:H61" si="8">SUM(B53:G53)</f>
        <v>1161930.04</v>
      </c>
      <c r="I53" s="167" t="s">
        <v>228</v>
      </c>
    </row>
    <row r="54" spans="1:9" ht="89.25">
      <c r="A54" s="51" t="s">
        <v>231</v>
      </c>
      <c r="B54" s="32">
        <v>0</v>
      </c>
      <c r="C54" s="32">
        <v>0</v>
      </c>
      <c r="D54" s="52">
        <v>911930.04</v>
      </c>
      <c r="E54" s="52">
        <v>0</v>
      </c>
      <c r="F54" s="54">
        <v>0</v>
      </c>
      <c r="G54" s="160">
        <v>0</v>
      </c>
      <c r="H54" s="161">
        <f t="shared" si="8"/>
        <v>911930.04</v>
      </c>
      <c r="I54" s="167" t="s">
        <v>232</v>
      </c>
    </row>
    <row r="55" spans="1:9" ht="127.5">
      <c r="A55" s="51" t="s">
        <v>233</v>
      </c>
      <c r="B55" s="32">
        <v>0</v>
      </c>
      <c r="C55" s="32">
        <v>0</v>
      </c>
      <c r="D55" s="52">
        <v>315387.15999999997</v>
      </c>
      <c r="E55" s="52">
        <v>0</v>
      </c>
      <c r="F55" s="54">
        <v>0</v>
      </c>
      <c r="G55" s="160">
        <v>0</v>
      </c>
      <c r="H55" s="161">
        <f t="shared" si="8"/>
        <v>315387.15999999997</v>
      </c>
      <c r="I55" s="167" t="s">
        <v>234</v>
      </c>
    </row>
    <row r="56" spans="1:9" ht="63.75">
      <c r="A56" s="51" t="s">
        <v>239</v>
      </c>
      <c r="B56" s="32">
        <v>0</v>
      </c>
      <c r="C56" s="32">
        <v>0</v>
      </c>
      <c r="D56" s="52">
        <v>5752942.8300000001</v>
      </c>
      <c r="E56" s="52">
        <v>0</v>
      </c>
      <c r="F56" s="54">
        <v>0</v>
      </c>
      <c r="G56" s="160">
        <v>0</v>
      </c>
      <c r="H56" s="161">
        <f t="shared" si="8"/>
        <v>5752942.8300000001</v>
      </c>
      <c r="I56" s="31" t="s">
        <v>240</v>
      </c>
    </row>
    <row r="57" spans="1:9" ht="38.25">
      <c r="A57" s="40" t="s">
        <v>241</v>
      </c>
      <c r="B57" s="26">
        <v>0</v>
      </c>
      <c r="C57" s="27">
        <v>0</v>
      </c>
      <c r="D57" s="123">
        <v>990847.44</v>
      </c>
      <c r="E57" s="123">
        <v>0</v>
      </c>
      <c r="F57" s="124">
        <v>0</v>
      </c>
      <c r="G57" s="162">
        <v>0</v>
      </c>
      <c r="H57" s="163">
        <f t="shared" si="8"/>
        <v>990847.44</v>
      </c>
      <c r="I57" s="171" t="s">
        <v>242</v>
      </c>
    </row>
    <row r="58" spans="1:9" ht="51">
      <c r="A58" s="51" t="s">
        <v>243</v>
      </c>
      <c r="B58" s="32">
        <v>0</v>
      </c>
      <c r="C58" s="33">
        <v>0</v>
      </c>
      <c r="D58" s="52">
        <v>1100000</v>
      </c>
      <c r="E58" s="52">
        <v>0</v>
      </c>
      <c r="F58" s="54">
        <v>0</v>
      </c>
      <c r="G58" s="160">
        <v>0</v>
      </c>
      <c r="H58" s="161">
        <f t="shared" si="8"/>
        <v>1100000</v>
      </c>
      <c r="I58" s="167" t="s">
        <v>244</v>
      </c>
    </row>
    <row r="59" spans="1:9" ht="38.25">
      <c r="A59" s="51" t="s">
        <v>245</v>
      </c>
      <c r="B59" s="32">
        <v>391128.36</v>
      </c>
      <c r="C59" s="33">
        <v>0</v>
      </c>
      <c r="D59" s="53">
        <v>0</v>
      </c>
      <c r="E59" s="52">
        <v>0</v>
      </c>
      <c r="F59" s="54">
        <v>0</v>
      </c>
      <c r="G59" s="160">
        <v>0</v>
      </c>
      <c r="H59" s="161">
        <f t="shared" si="8"/>
        <v>391128.36</v>
      </c>
      <c r="I59" s="167"/>
    </row>
    <row r="60" spans="1:9" ht="38.25">
      <c r="A60" s="51" t="s">
        <v>247</v>
      </c>
      <c r="B60" s="32">
        <v>50000</v>
      </c>
      <c r="C60" s="33">
        <v>0</v>
      </c>
      <c r="D60" s="53">
        <v>0</v>
      </c>
      <c r="E60" s="52">
        <v>0</v>
      </c>
      <c r="F60" s="54">
        <v>0</v>
      </c>
      <c r="G60" s="160">
        <v>0</v>
      </c>
      <c r="H60" s="161">
        <f t="shared" si="8"/>
        <v>50000</v>
      </c>
      <c r="I60" s="167"/>
    </row>
    <row r="61" spans="1:9" ht="102">
      <c r="A61" s="51" t="s">
        <v>325</v>
      </c>
      <c r="B61" s="32">
        <v>500000</v>
      </c>
      <c r="C61" s="33">
        <v>0</v>
      </c>
      <c r="D61" s="53">
        <v>0</v>
      </c>
      <c r="E61" s="52">
        <v>0</v>
      </c>
      <c r="F61" s="54">
        <v>0</v>
      </c>
      <c r="G61" s="160">
        <v>0</v>
      </c>
      <c r="H61" s="161">
        <f t="shared" si="8"/>
        <v>500000</v>
      </c>
      <c r="I61" s="167"/>
    </row>
    <row r="62" spans="1:9" ht="37.9" customHeight="1">
      <c r="A62" s="132" t="s">
        <v>195</v>
      </c>
      <c r="B62" s="33">
        <f t="shared" ref="B62:H62" si="9">SUM(B53:B61)</f>
        <v>941128.36</v>
      </c>
      <c r="C62" s="33">
        <f t="shared" si="9"/>
        <v>0</v>
      </c>
      <c r="D62" s="53">
        <f t="shared" si="9"/>
        <v>10233037.51</v>
      </c>
      <c r="E62" s="53">
        <f t="shared" si="9"/>
        <v>0</v>
      </c>
      <c r="F62" s="133">
        <f t="shared" si="9"/>
        <v>0</v>
      </c>
      <c r="G62" s="160">
        <f t="shared" si="9"/>
        <v>0</v>
      </c>
      <c r="H62" s="161">
        <f t="shared" si="9"/>
        <v>11174165.869999999</v>
      </c>
      <c r="I62" s="52"/>
    </row>
    <row r="63" spans="1:9" ht="14.25">
      <c r="A63" s="47" t="s">
        <v>2</v>
      </c>
      <c r="B63" s="44" t="s">
        <v>3</v>
      </c>
      <c r="C63" s="44" t="s">
        <v>4</v>
      </c>
      <c r="D63" s="44" t="s">
        <v>5</v>
      </c>
      <c r="E63" s="44" t="s">
        <v>37</v>
      </c>
      <c r="F63" s="47" t="s">
        <v>7</v>
      </c>
      <c r="G63" s="157" t="s">
        <v>8</v>
      </c>
      <c r="H63" s="152" t="s">
        <v>9</v>
      </c>
      <c r="I63" s="48" t="s">
        <v>10</v>
      </c>
    </row>
    <row r="64" spans="1:9" ht="14.25">
      <c r="A64" s="47" t="s">
        <v>11</v>
      </c>
      <c r="B64" s="85"/>
      <c r="C64" s="85"/>
      <c r="D64" s="85"/>
      <c r="E64" s="86"/>
      <c r="F64" s="87"/>
      <c r="G64" s="146"/>
      <c r="H64" s="147"/>
      <c r="I64" s="164"/>
    </row>
    <row r="65" spans="1:12" ht="32.450000000000003" customHeight="1">
      <c r="A65" s="47" t="s">
        <v>248</v>
      </c>
      <c r="B65" s="90"/>
      <c r="C65" s="90"/>
      <c r="D65" s="90"/>
      <c r="E65" s="91"/>
      <c r="F65" s="92"/>
      <c r="G65" s="148"/>
      <c r="H65" s="149"/>
      <c r="I65" s="91"/>
    </row>
    <row r="66" spans="1:12" ht="62.45" customHeight="1">
      <c r="A66" s="47" t="s">
        <v>249</v>
      </c>
      <c r="B66" s="48"/>
      <c r="C66" s="48"/>
      <c r="D66" s="48"/>
      <c r="E66" s="120"/>
      <c r="F66" s="121"/>
      <c r="G66" s="153"/>
      <c r="H66" s="154"/>
      <c r="I66" s="120"/>
    </row>
    <row r="67" spans="1:12" ht="25.5">
      <c r="A67" s="134" t="s">
        <v>260</v>
      </c>
      <c r="B67" s="26">
        <v>35957.4</v>
      </c>
      <c r="C67" s="26">
        <v>0</v>
      </c>
      <c r="D67" s="26">
        <v>0</v>
      </c>
      <c r="E67" s="26">
        <v>0</v>
      </c>
      <c r="F67" s="26">
        <v>0</v>
      </c>
      <c r="G67" s="26">
        <v>0</v>
      </c>
      <c r="H67" s="156">
        <f t="shared" ref="H67:H68" si="10">SUM(B67:G67)</f>
        <v>35957.4</v>
      </c>
      <c r="I67" s="171"/>
    </row>
    <row r="68" spans="1:12" ht="38.25">
      <c r="A68" s="42" t="s">
        <v>261</v>
      </c>
      <c r="B68" s="26">
        <v>626000</v>
      </c>
      <c r="C68" s="26">
        <v>0</v>
      </c>
      <c r="D68" s="26">
        <v>0</v>
      </c>
      <c r="E68" s="26">
        <v>0</v>
      </c>
      <c r="F68" s="26">
        <v>0</v>
      </c>
      <c r="G68" s="26">
        <v>0</v>
      </c>
      <c r="H68" s="156">
        <f t="shared" si="10"/>
        <v>626000</v>
      </c>
      <c r="I68" s="171"/>
    </row>
    <row r="69" spans="1:12" ht="34.15" customHeight="1">
      <c r="A69" s="132" t="s">
        <v>195</v>
      </c>
      <c r="B69" s="33">
        <f t="shared" ref="B69:H69" si="11">SUM(B67:B68)</f>
        <v>661957.4</v>
      </c>
      <c r="C69" s="32">
        <f t="shared" si="11"/>
        <v>0</v>
      </c>
      <c r="D69" s="33">
        <f t="shared" si="11"/>
        <v>0</v>
      </c>
      <c r="E69" s="33">
        <f t="shared" si="11"/>
        <v>0</v>
      </c>
      <c r="F69" s="32">
        <f t="shared" si="11"/>
        <v>0</v>
      </c>
      <c r="G69" s="32">
        <f t="shared" si="11"/>
        <v>0</v>
      </c>
      <c r="H69" s="155">
        <f t="shared" si="11"/>
        <v>661957.4</v>
      </c>
      <c r="I69" s="167"/>
    </row>
    <row r="70" spans="1:12" ht="14.25">
      <c r="A70" s="47" t="s">
        <v>2</v>
      </c>
      <c r="B70" s="44" t="s">
        <v>3</v>
      </c>
      <c r="C70" s="44" t="s">
        <v>4</v>
      </c>
      <c r="D70" s="44" t="s">
        <v>5</v>
      </c>
      <c r="E70" s="44" t="s">
        <v>6</v>
      </c>
      <c r="F70" s="47" t="s">
        <v>7</v>
      </c>
      <c r="G70" s="157" t="s">
        <v>268</v>
      </c>
      <c r="H70" s="152" t="s">
        <v>9</v>
      </c>
      <c r="I70" s="48" t="s">
        <v>10</v>
      </c>
    </row>
    <row r="71" spans="1:12" ht="14.25">
      <c r="A71" s="47" t="s">
        <v>11</v>
      </c>
      <c r="B71" s="85"/>
      <c r="C71" s="85"/>
      <c r="D71" s="85"/>
      <c r="E71" s="86"/>
      <c r="F71" s="87"/>
      <c r="G71" s="146"/>
      <c r="H71" s="147"/>
      <c r="I71" s="164"/>
    </row>
    <row r="72" spans="1:12" ht="14.25">
      <c r="A72" s="47" t="s">
        <v>248</v>
      </c>
      <c r="B72" s="90"/>
      <c r="C72" s="90"/>
      <c r="D72" s="90"/>
      <c r="E72" s="91"/>
      <c r="F72" s="92"/>
      <c r="G72" s="148"/>
      <c r="H72" s="149"/>
      <c r="I72" s="91"/>
    </row>
    <row r="73" spans="1:12" ht="25.5">
      <c r="A73" s="47" t="s">
        <v>269</v>
      </c>
      <c r="B73" s="90"/>
      <c r="C73" s="90"/>
      <c r="D73" s="90"/>
      <c r="E73" s="91"/>
      <c r="F73" s="92"/>
      <c r="G73" s="148"/>
      <c r="H73" s="149"/>
      <c r="I73" s="91"/>
    </row>
    <row r="74" spans="1:12" ht="28.15" customHeight="1">
      <c r="A74" s="83" t="s">
        <v>35</v>
      </c>
      <c r="B74" s="33" t="e">
        <f>SUM(#REF!)</f>
        <v>#REF!</v>
      </c>
      <c r="C74" s="33" t="e">
        <f>SUM(#REF!)</f>
        <v>#REF!</v>
      </c>
      <c r="D74" s="33" t="e">
        <f>SUM(#REF!)</f>
        <v>#REF!</v>
      </c>
      <c r="E74" s="33" t="e">
        <f>SUM(#REF!)</f>
        <v>#REF!</v>
      </c>
      <c r="F74" s="33" t="e">
        <f>SUM(#REF!)</f>
        <v>#REF!</v>
      </c>
      <c r="G74" s="33" t="e">
        <f>SUM(#REF!)</f>
        <v>#REF!</v>
      </c>
      <c r="H74" s="155" t="e">
        <f>SUM(#REF!)</f>
        <v>#REF!</v>
      </c>
      <c r="I74" s="52"/>
    </row>
    <row r="75" spans="1:12" ht="14.25">
      <c r="A75" s="47" t="s">
        <v>2</v>
      </c>
      <c r="B75" s="44" t="s">
        <v>3</v>
      </c>
      <c r="C75" s="44" t="s">
        <v>4</v>
      </c>
      <c r="D75" s="44" t="s">
        <v>5</v>
      </c>
      <c r="E75" s="44" t="s">
        <v>37</v>
      </c>
      <c r="F75" s="47" t="s">
        <v>7</v>
      </c>
      <c r="G75" s="157" t="s">
        <v>8</v>
      </c>
      <c r="H75" s="152" t="s">
        <v>99</v>
      </c>
      <c r="I75" s="120" t="s">
        <v>10</v>
      </c>
    </row>
    <row r="76" spans="1:12" ht="35.450000000000003" customHeight="1">
      <c r="A76" s="28" t="s">
        <v>195</v>
      </c>
      <c r="B76" s="27" t="e">
        <f>SUM(#REF!)</f>
        <v>#REF!</v>
      </c>
      <c r="C76" s="26" t="e">
        <f>SUM(#REF!)</f>
        <v>#REF!</v>
      </c>
      <c r="D76" s="27" t="e">
        <f>SUM(#REF!)</f>
        <v>#REF!</v>
      </c>
      <c r="E76" s="26" t="e">
        <f>SUM(#REF!)</f>
        <v>#REF!</v>
      </c>
      <c r="F76" s="25" t="e">
        <f>SUM(#REF!)</f>
        <v>#REF!</v>
      </c>
      <c r="G76" s="173" t="e">
        <f>SUM(#REF!)</f>
        <v>#REF!</v>
      </c>
      <c r="H76" s="156" t="e">
        <f>SUM(#REF!)</f>
        <v>#REF!</v>
      </c>
      <c r="I76" s="171"/>
    </row>
    <row r="77" spans="1:12" ht="14.25">
      <c r="A77" s="47" t="s">
        <v>324</v>
      </c>
      <c r="B77" s="48" t="e">
        <f>B76+B74+B69+B62+#REF!+#REF!+#REF!+#REF!+B41+B32+#REF!+B17+#REF!+#REF!+#REF!+#REF!+B14+#REF!+#REF!+B8</f>
        <v>#REF!</v>
      </c>
      <c r="C77" s="61" t="e">
        <f>C76+C74+C69+C62+#REF!+#REF!+#REF!+#REF!+C41+C32+#REF!+C17+#REF!+#REF!+#REF!+#REF!+C14+#REF!+#REF!+C8</f>
        <v>#REF!</v>
      </c>
      <c r="D77" s="61" t="e">
        <f>D76+D74+D69+D62+#REF!+#REF!+#REF!+#REF!+D41+D32+#REF!+D17+#REF!+#REF!+#REF!+#REF!+D14+#REF!+#REF!+D8</f>
        <v>#REF!</v>
      </c>
      <c r="E77" s="61" t="e">
        <f>E76+E74+E69+E62+#REF!+#REF!+#REF!+#REF!+E41+E32+#REF!+E17+#REF!+#REF!+#REF!+#REF!+E14+#REF!+#REF!+E8</f>
        <v>#REF!</v>
      </c>
      <c r="F77" s="61" t="e">
        <f>F76+F74+F69+F62+#REF!+#REF!+#REF!+#REF!+F41+F32+#REF!+F17+#REF!+#REF!+#REF!+#REF!+F14+#REF!+#REF!+F8</f>
        <v>#REF!</v>
      </c>
      <c r="G77" s="44" t="e">
        <f>G76+G74+G69+G62+#REF!+#REF!+#REF!+#REF!+G41+G32+#REF!+G17+#REF!+#REF!+#REF!+#REF!+G14+#REF!+#REF!+G8</f>
        <v>#REF!</v>
      </c>
      <c r="H77" s="154" t="e">
        <f>H76+H74+H69+H62+#REF!+#REF!+#REF!+#REF!+H41+H32+#REF!+H17+#REF!+#REF!+#REF!+#REF!+H14+#REF!+#REF!+H8</f>
        <v>#REF!</v>
      </c>
      <c r="I77" s="120"/>
      <c r="L77" s="12" t="e">
        <f>H77-49547789.2</f>
        <v>#REF!</v>
      </c>
    </row>
    <row r="78" spans="1:12">
      <c r="C78" s="1"/>
      <c r="D78" s="12"/>
    </row>
    <row r="79" spans="1:12">
      <c r="C79" s="174"/>
    </row>
    <row r="81" spans="8:9">
      <c r="H81" s="137"/>
      <c r="I81"/>
    </row>
    <row r="82" spans="8:9">
      <c r="H82" s="137"/>
      <c r="I82"/>
    </row>
    <row r="83" spans="8:9">
      <c r="H83" s="137"/>
      <c r="I83"/>
    </row>
    <row r="84" spans="8:9">
      <c r="H84" s="137"/>
      <c r="I84"/>
    </row>
    <row r="85" spans="8:9">
      <c r="H85" s="137"/>
      <c r="I85"/>
    </row>
    <row r="86" spans="8:9">
      <c r="H86" s="137"/>
      <c r="I86"/>
    </row>
    <row r="87" spans="8:9">
      <c r="H87" s="137"/>
      <c r="I8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72"/>
  <sheetViews>
    <sheetView topLeftCell="A267" workbookViewId="0">
      <selection activeCell="E261" sqref="E261"/>
    </sheetView>
  </sheetViews>
  <sheetFormatPr defaultColWidth="9" defaultRowHeight="16.5"/>
  <cols>
    <col min="2" max="2" width="12.75" customWidth="1"/>
    <col min="3" max="4" width="13.875" customWidth="1"/>
    <col min="5" max="5" width="8.375" customWidth="1"/>
    <col min="6" max="6" width="12.75" customWidth="1"/>
    <col min="7" max="7" width="11.25" customWidth="1"/>
    <col min="8" max="8" width="20.625" style="24" customWidth="1"/>
  </cols>
  <sheetData>
    <row r="2" spans="1:8" ht="126.6" customHeight="1">
      <c r="A2" s="25" t="s">
        <v>14</v>
      </c>
      <c r="B2" s="26">
        <f>791777.93</f>
        <v>791777.93</v>
      </c>
      <c r="C2" s="26">
        <v>0</v>
      </c>
      <c r="D2" s="26">
        <v>0</v>
      </c>
      <c r="E2" s="27">
        <v>0</v>
      </c>
      <c r="F2" s="28">
        <v>200000</v>
      </c>
      <c r="G2" s="29">
        <v>0</v>
      </c>
      <c r="H2" s="30">
        <f t="shared" ref="H2:H17" si="0">SUM(B2:G2)</f>
        <v>991777.93</v>
      </c>
    </row>
    <row r="3" spans="1:8" ht="52.5">
      <c r="A3" s="25" t="s">
        <v>16</v>
      </c>
      <c r="B3" s="26">
        <f>549490.1</f>
        <v>549490.1</v>
      </c>
      <c r="C3" s="26">
        <v>6123534.8600000003</v>
      </c>
      <c r="D3" s="26">
        <v>0</v>
      </c>
      <c r="E3" s="27">
        <v>0</v>
      </c>
      <c r="F3" s="28">
        <v>0</v>
      </c>
      <c r="G3" s="29">
        <v>0</v>
      </c>
      <c r="H3" s="30">
        <f t="shared" si="0"/>
        <v>6673024.96</v>
      </c>
    </row>
    <row r="4" spans="1:8" ht="129">
      <c r="A4" s="31" t="s">
        <v>17</v>
      </c>
      <c r="B4" s="32">
        <v>400000</v>
      </c>
      <c r="C4" s="33">
        <v>0</v>
      </c>
      <c r="D4" s="32">
        <v>0</v>
      </c>
      <c r="E4" s="32">
        <v>0</v>
      </c>
      <c r="F4" s="34">
        <v>0</v>
      </c>
      <c r="G4" s="35">
        <v>0</v>
      </c>
      <c r="H4" s="30">
        <f t="shared" si="0"/>
        <v>400000</v>
      </c>
    </row>
    <row r="5" spans="1:8" ht="103.5">
      <c r="A5" s="31" t="s">
        <v>19</v>
      </c>
      <c r="B5" s="32">
        <v>0</v>
      </c>
      <c r="C5" s="33">
        <v>0</v>
      </c>
      <c r="D5" s="32">
        <v>400000</v>
      </c>
      <c r="E5" s="32">
        <v>0</v>
      </c>
      <c r="F5" s="34">
        <v>0</v>
      </c>
      <c r="G5" s="35">
        <v>0</v>
      </c>
      <c r="H5" s="30">
        <f t="shared" si="0"/>
        <v>400000</v>
      </c>
    </row>
    <row r="6" spans="1:8" ht="78">
      <c r="A6" s="36" t="s">
        <v>20</v>
      </c>
      <c r="B6" s="36">
        <v>0</v>
      </c>
      <c r="C6" s="37">
        <v>0</v>
      </c>
      <c r="D6" s="36">
        <v>400000</v>
      </c>
      <c r="E6" s="36">
        <v>0</v>
      </c>
      <c r="F6" s="38">
        <v>0</v>
      </c>
      <c r="G6" s="39">
        <v>0</v>
      </c>
      <c r="H6" s="30">
        <f t="shared" si="0"/>
        <v>400000</v>
      </c>
    </row>
    <row r="7" spans="1:8" ht="78">
      <c r="A7" s="31" t="s">
        <v>21</v>
      </c>
      <c r="B7" s="32">
        <v>0</v>
      </c>
      <c r="C7" s="33">
        <v>0</v>
      </c>
      <c r="D7" s="32">
        <v>60000</v>
      </c>
      <c r="E7" s="32">
        <v>0</v>
      </c>
      <c r="F7" s="34">
        <v>0</v>
      </c>
      <c r="G7" s="35">
        <v>0</v>
      </c>
      <c r="H7" s="30">
        <f t="shared" si="0"/>
        <v>60000</v>
      </c>
    </row>
    <row r="8" spans="1:8" ht="90.75">
      <c r="A8" s="31" t="s">
        <v>22</v>
      </c>
      <c r="B8" s="32">
        <v>0</v>
      </c>
      <c r="C8" s="33">
        <v>0</v>
      </c>
      <c r="D8" s="32">
        <v>80000</v>
      </c>
      <c r="E8" s="32">
        <v>0</v>
      </c>
      <c r="F8" s="34">
        <v>0</v>
      </c>
      <c r="G8" s="35">
        <v>0</v>
      </c>
      <c r="H8" s="30">
        <f t="shared" si="0"/>
        <v>80000</v>
      </c>
    </row>
    <row r="9" spans="1:8" ht="77.45" customHeight="1">
      <c r="A9" s="40" t="s">
        <v>23</v>
      </c>
      <c r="B9" s="26">
        <v>383000</v>
      </c>
      <c r="C9" s="27">
        <v>0</v>
      </c>
      <c r="D9" s="26">
        <v>0</v>
      </c>
      <c r="E9" s="26">
        <v>0</v>
      </c>
      <c r="F9" s="25">
        <v>0</v>
      </c>
      <c r="G9" s="29">
        <v>0</v>
      </c>
      <c r="H9" s="30">
        <f t="shared" si="0"/>
        <v>383000</v>
      </c>
    </row>
    <row r="10" spans="1:8" ht="79.900000000000006" customHeight="1">
      <c r="A10" s="40" t="s">
        <v>25</v>
      </c>
      <c r="B10" s="26">
        <v>500000</v>
      </c>
      <c r="C10" s="27">
        <v>0</v>
      </c>
      <c r="D10" s="26">
        <v>0</v>
      </c>
      <c r="E10" s="26">
        <v>0</v>
      </c>
      <c r="F10" s="25">
        <v>0</v>
      </c>
      <c r="G10" s="29">
        <v>0</v>
      </c>
      <c r="H10" s="30">
        <f t="shared" si="0"/>
        <v>500000</v>
      </c>
    </row>
    <row r="11" spans="1:8" ht="75" customHeight="1">
      <c r="A11" s="40" t="s">
        <v>27</v>
      </c>
      <c r="B11" s="26">
        <v>22000</v>
      </c>
      <c r="C11" s="27">
        <v>0</v>
      </c>
      <c r="D11" s="26">
        <v>0</v>
      </c>
      <c r="E11" s="26">
        <v>0</v>
      </c>
      <c r="F11" s="25">
        <v>0</v>
      </c>
      <c r="G11" s="29">
        <v>0</v>
      </c>
      <c r="H11" s="30">
        <f t="shared" si="0"/>
        <v>22000</v>
      </c>
    </row>
    <row r="12" spans="1:8" ht="60.6" customHeight="1">
      <c r="A12" s="40" t="s">
        <v>28</v>
      </c>
      <c r="B12" s="26">
        <v>150000</v>
      </c>
      <c r="C12" s="27">
        <v>0</v>
      </c>
      <c r="D12" s="26">
        <v>0</v>
      </c>
      <c r="E12" s="26">
        <v>0</v>
      </c>
      <c r="F12" s="25">
        <v>0</v>
      </c>
      <c r="G12" s="29">
        <v>0</v>
      </c>
      <c r="H12" s="30">
        <f t="shared" si="0"/>
        <v>150000</v>
      </c>
    </row>
    <row r="13" spans="1:8" ht="73.150000000000006" customHeight="1">
      <c r="A13" s="40" t="s">
        <v>29</v>
      </c>
      <c r="B13" s="26">
        <v>158000</v>
      </c>
      <c r="C13" s="27">
        <v>0</v>
      </c>
      <c r="D13" s="26">
        <v>0</v>
      </c>
      <c r="E13" s="26">
        <v>0</v>
      </c>
      <c r="F13" s="25">
        <v>0</v>
      </c>
      <c r="G13" s="29">
        <v>0</v>
      </c>
      <c r="H13" s="30">
        <f t="shared" si="0"/>
        <v>158000</v>
      </c>
    </row>
    <row r="14" spans="1:8" ht="87.6" customHeight="1">
      <c r="A14" s="40" t="s">
        <v>30</v>
      </c>
      <c r="B14" s="26">
        <v>11550</v>
      </c>
      <c r="C14" s="27">
        <v>0</v>
      </c>
      <c r="D14" s="26">
        <v>0</v>
      </c>
      <c r="E14" s="26">
        <v>0</v>
      </c>
      <c r="F14" s="25">
        <v>0</v>
      </c>
      <c r="G14" s="29">
        <v>0</v>
      </c>
      <c r="H14" s="30">
        <f t="shared" si="0"/>
        <v>11550</v>
      </c>
    </row>
    <row r="15" spans="1:8" ht="55.9" customHeight="1">
      <c r="A15" s="41" t="s">
        <v>32</v>
      </c>
      <c r="B15" s="26">
        <v>0</v>
      </c>
      <c r="C15" s="27">
        <v>0</v>
      </c>
      <c r="D15" s="26">
        <v>71831.64</v>
      </c>
      <c r="E15" s="26">
        <v>0</v>
      </c>
      <c r="F15" s="25">
        <v>0</v>
      </c>
      <c r="G15" s="29">
        <v>0</v>
      </c>
      <c r="H15" s="30">
        <f t="shared" si="0"/>
        <v>71831.64</v>
      </c>
    </row>
    <row r="16" spans="1:8" ht="71.45" customHeight="1">
      <c r="A16" s="42" t="s">
        <v>33</v>
      </c>
      <c r="B16" s="26">
        <v>52000</v>
      </c>
      <c r="C16" s="27">
        <v>0</v>
      </c>
      <c r="D16" s="26">
        <v>0</v>
      </c>
      <c r="E16" s="26">
        <v>0</v>
      </c>
      <c r="F16" s="25">
        <v>0</v>
      </c>
      <c r="G16" s="29">
        <v>0</v>
      </c>
      <c r="H16" s="30">
        <f t="shared" si="0"/>
        <v>52000</v>
      </c>
    </row>
    <row r="17" spans="1:8" ht="79.900000000000006" customHeight="1">
      <c r="A17" s="42" t="s">
        <v>34</v>
      </c>
      <c r="B17" s="26">
        <v>5000</v>
      </c>
      <c r="C17" s="27">
        <v>0</v>
      </c>
      <c r="D17" s="26">
        <v>0</v>
      </c>
      <c r="E17" s="26">
        <v>0</v>
      </c>
      <c r="F17" s="25">
        <v>0</v>
      </c>
      <c r="G17" s="29">
        <v>0</v>
      </c>
      <c r="H17" s="30">
        <f t="shared" si="0"/>
        <v>5000</v>
      </c>
    </row>
    <row r="18" spans="1:8" ht="27">
      <c r="A18" s="43" t="s">
        <v>35</v>
      </c>
      <c r="B18" s="44">
        <f t="shared" ref="B18:H18" si="1">SUM(B2:B17)</f>
        <v>3022818.03</v>
      </c>
      <c r="C18" s="44">
        <f t="shared" si="1"/>
        <v>6123534.8600000003</v>
      </c>
      <c r="D18" s="44">
        <f t="shared" si="1"/>
        <v>1011831.64</v>
      </c>
      <c r="E18" s="45">
        <f t="shared" si="1"/>
        <v>0</v>
      </c>
      <c r="F18" s="44">
        <f t="shared" si="1"/>
        <v>200000</v>
      </c>
      <c r="G18" s="46">
        <f t="shared" si="1"/>
        <v>0</v>
      </c>
      <c r="H18" s="30">
        <f t="shared" si="1"/>
        <v>10358184.529999999</v>
      </c>
    </row>
    <row r="19" spans="1:8" ht="39.75">
      <c r="A19" s="47" t="s">
        <v>36</v>
      </c>
      <c r="B19" s="48" t="s">
        <v>3</v>
      </c>
      <c r="C19" s="48" t="s">
        <v>4</v>
      </c>
      <c r="D19" s="48" t="s">
        <v>5</v>
      </c>
      <c r="E19" s="48" t="s">
        <v>37</v>
      </c>
      <c r="F19" s="49" t="s">
        <v>7</v>
      </c>
      <c r="G19" s="50" t="s">
        <v>8</v>
      </c>
    </row>
    <row r="20" spans="1:8" ht="39.6" customHeight="1">
      <c r="A20" s="47" t="s">
        <v>38</v>
      </c>
      <c r="B20" s="48"/>
      <c r="C20" s="48">
        <f>592800</f>
        <v>592800</v>
      </c>
      <c r="D20" s="48"/>
      <c r="E20" s="48"/>
      <c r="F20" s="49"/>
      <c r="G20" s="50"/>
      <c r="H20" s="30">
        <f>SUM(B20:G20)</f>
        <v>592800</v>
      </c>
    </row>
    <row r="21" spans="1:8" ht="66.599999999999994" customHeight="1">
      <c r="A21" s="51" t="s">
        <v>39</v>
      </c>
      <c r="B21" s="52">
        <v>10000</v>
      </c>
      <c r="C21" s="53">
        <v>0</v>
      </c>
      <c r="D21" s="53">
        <v>0</v>
      </c>
      <c r="E21" s="52">
        <v>0</v>
      </c>
      <c r="F21" s="54">
        <v>0</v>
      </c>
      <c r="G21" s="55">
        <v>0</v>
      </c>
      <c r="H21" s="30">
        <f>SUM(B21:G21)</f>
        <v>10000</v>
      </c>
    </row>
    <row r="22" spans="1:8" ht="65.45" customHeight="1">
      <c r="A22" s="51" t="s">
        <v>41</v>
      </c>
      <c r="B22" s="52">
        <v>50000</v>
      </c>
      <c r="C22" s="53">
        <v>0</v>
      </c>
      <c r="D22" s="53">
        <v>0</v>
      </c>
      <c r="E22" s="52">
        <v>0</v>
      </c>
      <c r="F22" s="54">
        <v>0</v>
      </c>
      <c r="G22" s="55">
        <v>0</v>
      </c>
      <c r="H22" s="30">
        <f>SUM(B22:G22)</f>
        <v>50000</v>
      </c>
    </row>
    <row r="23" spans="1:8" ht="58.15" customHeight="1">
      <c r="A23" s="51" t="s">
        <v>43</v>
      </c>
      <c r="B23" s="52">
        <v>50000</v>
      </c>
      <c r="C23" s="53">
        <v>0</v>
      </c>
      <c r="D23" s="53">
        <v>0</v>
      </c>
      <c r="E23" s="52">
        <v>0</v>
      </c>
      <c r="F23" s="54">
        <v>0</v>
      </c>
      <c r="G23" s="55">
        <v>0</v>
      </c>
      <c r="H23" s="30">
        <f>SUM(B23:G23)</f>
        <v>50000</v>
      </c>
    </row>
    <row r="24" spans="1:8" ht="57" customHeight="1">
      <c r="A24" s="51" t="s">
        <v>45</v>
      </c>
      <c r="B24" s="32">
        <v>20000</v>
      </c>
      <c r="C24" s="33">
        <v>0</v>
      </c>
      <c r="D24" s="32">
        <v>0</v>
      </c>
      <c r="E24" s="32">
        <v>0</v>
      </c>
      <c r="F24" s="34">
        <v>0</v>
      </c>
      <c r="G24" s="35">
        <v>0</v>
      </c>
      <c r="H24" s="30">
        <f>SUM(B24:G24)</f>
        <v>20000</v>
      </c>
    </row>
    <row r="25" spans="1:8" s="2" customFormat="1" ht="25.5">
      <c r="A25" s="56" t="s">
        <v>35</v>
      </c>
      <c r="B25" s="44">
        <f>SUM(B20:B24)</f>
        <v>130000</v>
      </c>
      <c r="C25" s="44">
        <f>SUM(C20:C24)</f>
        <v>592800</v>
      </c>
      <c r="D25" s="44">
        <f>SUM(D20:D24)</f>
        <v>0</v>
      </c>
      <c r="E25" s="44">
        <f>SUM(E21:E24)</f>
        <v>0</v>
      </c>
      <c r="F25" s="47">
        <f>SUM(F21:F24)</f>
        <v>0</v>
      </c>
      <c r="G25" s="57">
        <f>SUM(G21:G24)</f>
        <v>0</v>
      </c>
      <c r="H25" s="58">
        <f>SUM(H20:H24)</f>
        <v>722800</v>
      </c>
    </row>
    <row r="26" spans="1:8" ht="38.25">
      <c r="A26" s="56" t="s">
        <v>47</v>
      </c>
      <c r="B26" s="45"/>
      <c r="C26" s="44"/>
      <c r="D26" s="45"/>
      <c r="E26" s="45"/>
      <c r="F26" s="59"/>
      <c r="G26" s="57"/>
    </row>
    <row r="27" spans="1:8" ht="77.45" customHeight="1">
      <c r="A27" s="51" t="s">
        <v>48</v>
      </c>
      <c r="B27" s="32">
        <v>20000</v>
      </c>
      <c r="C27" s="33">
        <v>0</v>
      </c>
      <c r="D27" s="32">
        <v>0</v>
      </c>
      <c r="E27" s="32">
        <v>0</v>
      </c>
      <c r="F27" s="34">
        <v>0</v>
      </c>
      <c r="G27" s="35">
        <v>0</v>
      </c>
      <c r="H27" s="30">
        <f>SUM(B27:G27)</f>
        <v>20000</v>
      </c>
    </row>
    <row r="28" spans="1:8" ht="72" customHeight="1">
      <c r="A28" s="51" t="s">
        <v>50</v>
      </c>
      <c r="B28" s="32">
        <v>20000</v>
      </c>
      <c r="C28" s="33">
        <v>0</v>
      </c>
      <c r="D28" s="33">
        <v>0</v>
      </c>
      <c r="E28" s="32">
        <v>0</v>
      </c>
      <c r="F28" s="34">
        <v>0</v>
      </c>
      <c r="G28" s="35">
        <v>0</v>
      </c>
      <c r="H28" s="30">
        <f>SUM(B28:G28)</f>
        <v>20000</v>
      </c>
    </row>
    <row r="29" spans="1:8" ht="64.900000000000006" customHeight="1">
      <c r="A29" s="60" t="s">
        <v>52</v>
      </c>
      <c r="B29" s="32">
        <v>70000</v>
      </c>
      <c r="C29" s="33">
        <v>0</v>
      </c>
      <c r="D29" s="32">
        <v>0</v>
      </c>
      <c r="E29" s="32">
        <v>0</v>
      </c>
      <c r="F29" s="34">
        <v>0</v>
      </c>
      <c r="G29" s="35">
        <v>0</v>
      </c>
      <c r="H29" s="30">
        <f>SUM(B29:G29)</f>
        <v>70000</v>
      </c>
    </row>
    <row r="30" spans="1:8" ht="57" customHeight="1">
      <c r="A30" s="60" t="s">
        <v>54</v>
      </c>
      <c r="B30" s="32">
        <v>20000</v>
      </c>
      <c r="C30" s="33">
        <v>0</v>
      </c>
      <c r="D30" s="32">
        <v>0</v>
      </c>
      <c r="E30" s="32">
        <v>0</v>
      </c>
      <c r="F30" s="34">
        <v>0</v>
      </c>
      <c r="G30" s="35">
        <v>0</v>
      </c>
      <c r="H30" s="30">
        <f>SUM(B30:G30)</f>
        <v>20000</v>
      </c>
    </row>
    <row r="31" spans="1:8" ht="52.9" customHeight="1">
      <c r="A31" s="51" t="s">
        <v>56</v>
      </c>
      <c r="B31" s="32">
        <v>20000</v>
      </c>
      <c r="C31" s="33">
        <v>0</v>
      </c>
      <c r="D31" s="32">
        <v>0</v>
      </c>
      <c r="E31" s="32">
        <v>0</v>
      </c>
      <c r="F31" s="34">
        <v>0</v>
      </c>
      <c r="G31" s="35">
        <v>0</v>
      </c>
      <c r="H31" s="30">
        <f>SUM(B31:G31)</f>
        <v>20000</v>
      </c>
    </row>
    <row r="32" spans="1:8" s="2" customFormat="1" ht="27">
      <c r="A32" s="61" t="s">
        <v>35</v>
      </c>
      <c r="B32" s="44">
        <f t="shared" ref="B32:H32" si="2">SUM(B27:B31)</f>
        <v>150000</v>
      </c>
      <c r="C32" s="44">
        <f t="shared" si="2"/>
        <v>0</v>
      </c>
      <c r="D32" s="44">
        <f t="shared" si="2"/>
        <v>0</v>
      </c>
      <c r="E32" s="44">
        <f t="shared" si="2"/>
        <v>0</v>
      </c>
      <c r="F32" s="44">
        <f t="shared" si="2"/>
        <v>0</v>
      </c>
      <c r="G32" s="62">
        <f t="shared" si="2"/>
        <v>0</v>
      </c>
      <c r="H32" s="58">
        <f t="shared" si="2"/>
        <v>150000</v>
      </c>
    </row>
    <row r="33" spans="1:8" ht="52.5">
      <c r="A33" s="61" t="s">
        <v>58</v>
      </c>
      <c r="B33" s="44"/>
      <c r="C33" s="45"/>
      <c r="D33" s="44"/>
      <c r="E33" s="45"/>
      <c r="F33" s="45"/>
      <c r="G33" s="46"/>
    </row>
    <row r="34" spans="1:8" ht="55.9" customHeight="1">
      <c r="A34" s="51" t="s">
        <v>59</v>
      </c>
      <c r="B34" s="32">
        <v>150000</v>
      </c>
      <c r="C34" s="32">
        <v>0</v>
      </c>
      <c r="D34" s="32">
        <v>0</v>
      </c>
      <c r="E34" s="32">
        <v>0</v>
      </c>
      <c r="F34" s="32">
        <v>0</v>
      </c>
      <c r="G34" s="63">
        <v>0</v>
      </c>
      <c r="H34" s="30">
        <f>SUM(B34:G34)</f>
        <v>150000</v>
      </c>
    </row>
    <row r="35" spans="1:8" ht="58.9" customHeight="1">
      <c r="A35" s="51" t="s">
        <v>60</v>
      </c>
      <c r="B35" s="32">
        <v>250000</v>
      </c>
      <c r="C35" s="32">
        <v>0</v>
      </c>
      <c r="D35" s="32">
        <v>0</v>
      </c>
      <c r="E35" s="32">
        <v>0</v>
      </c>
      <c r="F35" s="32">
        <v>321447.15999999997</v>
      </c>
      <c r="G35" s="63">
        <v>0</v>
      </c>
      <c r="H35" s="30">
        <f>SUM(B35:G35)</f>
        <v>571447.16</v>
      </c>
    </row>
    <row r="36" spans="1:8" ht="55.9" customHeight="1">
      <c r="A36" s="51" t="s">
        <v>61</v>
      </c>
      <c r="B36" s="32">
        <v>300000</v>
      </c>
      <c r="C36" s="32">
        <v>0</v>
      </c>
      <c r="D36" s="32">
        <v>0</v>
      </c>
      <c r="E36" s="32">
        <v>0</v>
      </c>
      <c r="F36" s="32">
        <v>0</v>
      </c>
      <c r="G36" s="63">
        <v>0</v>
      </c>
      <c r="H36" s="30">
        <f>SUM(B36:G36)</f>
        <v>300000</v>
      </c>
    </row>
    <row r="37" spans="1:8" ht="66" customHeight="1">
      <c r="A37" s="64" t="s">
        <v>62</v>
      </c>
      <c r="B37" s="32">
        <v>250000</v>
      </c>
      <c r="C37" s="32">
        <v>0</v>
      </c>
      <c r="D37" s="32">
        <v>0</v>
      </c>
      <c r="E37" s="32">
        <v>0</v>
      </c>
      <c r="F37" s="32">
        <v>0</v>
      </c>
      <c r="G37" s="63">
        <v>0</v>
      </c>
      <c r="H37" s="30">
        <f>SUM(B37:G37)</f>
        <v>250000</v>
      </c>
    </row>
    <row r="38" spans="1:8" ht="63.6" customHeight="1">
      <c r="A38" s="40" t="s">
        <v>63</v>
      </c>
      <c r="B38" s="26">
        <v>0</v>
      </c>
      <c r="C38" s="26">
        <v>0</v>
      </c>
      <c r="D38" s="26">
        <v>600000</v>
      </c>
      <c r="E38" s="26">
        <v>0</v>
      </c>
      <c r="F38" s="26">
        <v>0</v>
      </c>
      <c r="G38" s="65">
        <v>0</v>
      </c>
      <c r="H38" s="30">
        <f>SUM(B38:G38)</f>
        <v>600000</v>
      </c>
    </row>
    <row r="39" spans="1:8" s="2" customFormat="1" ht="25.5">
      <c r="A39" s="66" t="s">
        <v>35</v>
      </c>
      <c r="B39" s="27">
        <f t="shared" ref="B39:H39" si="3">SUM(B34:B38)</f>
        <v>950000</v>
      </c>
      <c r="C39" s="27">
        <f t="shared" si="3"/>
        <v>0</v>
      </c>
      <c r="D39" s="27">
        <f t="shared" si="3"/>
        <v>600000</v>
      </c>
      <c r="E39" s="27">
        <f t="shared" si="3"/>
        <v>0</v>
      </c>
      <c r="F39" s="27">
        <f t="shared" si="3"/>
        <v>321447.15999999997</v>
      </c>
      <c r="G39" s="67">
        <f t="shared" si="3"/>
        <v>0</v>
      </c>
      <c r="H39" s="58">
        <f t="shared" si="3"/>
        <v>1871447.16</v>
      </c>
    </row>
    <row r="40" spans="1:8" ht="51">
      <c r="A40" s="68" t="s">
        <v>64</v>
      </c>
      <c r="B40" s="45"/>
      <c r="C40" s="45"/>
      <c r="D40" s="44"/>
      <c r="E40" s="45"/>
      <c r="F40" s="45"/>
      <c r="G40" s="46"/>
    </row>
    <row r="41" spans="1:8" ht="45.6" customHeight="1">
      <c r="A41" s="60" t="s">
        <v>65</v>
      </c>
      <c r="B41" s="32">
        <v>40000</v>
      </c>
      <c r="C41" s="32">
        <v>0</v>
      </c>
      <c r="D41" s="33">
        <v>0</v>
      </c>
      <c r="E41" s="32">
        <v>0</v>
      </c>
      <c r="F41" s="32">
        <v>0</v>
      </c>
      <c r="G41" s="63">
        <v>0</v>
      </c>
      <c r="H41" s="30">
        <f t="shared" ref="H41:H49" si="4">SUM(B41:G41)</f>
        <v>40000</v>
      </c>
    </row>
    <row r="42" spans="1:8" ht="61.15" customHeight="1">
      <c r="A42" s="60" t="s">
        <v>66</v>
      </c>
      <c r="B42" s="32">
        <v>40000</v>
      </c>
      <c r="C42" s="32">
        <v>0</v>
      </c>
      <c r="D42" s="33">
        <v>0</v>
      </c>
      <c r="E42" s="32">
        <v>0</v>
      </c>
      <c r="F42" s="32">
        <v>0</v>
      </c>
      <c r="G42" s="63">
        <v>0</v>
      </c>
      <c r="H42" s="30">
        <f t="shared" si="4"/>
        <v>40000</v>
      </c>
    </row>
    <row r="43" spans="1:8" ht="52.15" customHeight="1">
      <c r="A43" s="51" t="s">
        <v>67</v>
      </c>
      <c r="B43" s="32">
        <v>35000</v>
      </c>
      <c r="C43" s="32">
        <v>0</v>
      </c>
      <c r="D43" s="33">
        <v>0</v>
      </c>
      <c r="E43" s="32">
        <v>0</v>
      </c>
      <c r="F43" s="32">
        <v>0</v>
      </c>
      <c r="G43" s="63">
        <v>0</v>
      </c>
      <c r="H43" s="30">
        <f t="shared" si="4"/>
        <v>35000</v>
      </c>
    </row>
    <row r="44" spans="1:8" ht="57.6" customHeight="1">
      <c r="A44" s="51" t="s">
        <v>68</v>
      </c>
      <c r="B44" s="32">
        <v>50000</v>
      </c>
      <c r="C44" s="32">
        <v>0</v>
      </c>
      <c r="D44" s="33">
        <v>0</v>
      </c>
      <c r="E44" s="32">
        <v>0</v>
      </c>
      <c r="F44" s="32">
        <v>0</v>
      </c>
      <c r="G44" s="63">
        <v>0</v>
      </c>
      <c r="H44" s="30">
        <f t="shared" si="4"/>
        <v>50000</v>
      </c>
    </row>
    <row r="45" spans="1:8" ht="54" customHeight="1">
      <c r="A45" s="51" t="s">
        <v>69</v>
      </c>
      <c r="B45" s="32">
        <v>0</v>
      </c>
      <c r="C45" s="32">
        <v>0</v>
      </c>
      <c r="D45" s="32">
        <v>150000</v>
      </c>
      <c r="E45" s="32">
        <v>0</v>
      </c>
      <c r="F45" s="32">
        <v>0</v>
      </c>
      <c r="G45" s="63">
        <v>0</v>
      </c>
      <c r="H45" s="30">
        <f t="shared" si="4"/>
        <v>150000</v>
      </c>
    </row>
    <row r="46" spans="1:8" ht="71.45" customHeight="1">
      <c r="A46" s="51" t="s">
        <v>70</v>
      </c>
      <c r="B46" s="32">
        <v>0</v>
      </c>
      <c r="C46" s="32">
        <v>0</v>
      </c>
      <c r="D46" s="32">
        <v>30000</v>
      </c>
      <c r="E46" s="32">
        <v>0</v>
      </c>
      <c r="F46" s="32">
        <v>0</v>
      </c>
      <c r="G46" s="63">
        <v>0</v>
      </c>
      <c r="H46" s="30">
        <f t="shared" si="4"/>
        <v>30000</v>
      </c>
    </row>
    <row r="47" spans="1:8" ht="57" customHeight="1">
      <c r="A47" s="51" t="s">
        <v>71</v>
      </c>
      <c r="B47" s="32">
        <v>20000</v>
      </c>
      <c r="C47" s="32">
        <v>0</v>
      </c>
      <c r="D47" s="32">
        <v>0</v>
      </c>
      <c r="E47" s="32">
        <v>0</v>
      </c>
      <c r="F47" s="32">
        <v>0</v>
      </c>
      <c r="G47" s="63">
        <v>0</v>
      </c>
      <c r="H47" s="30">
        <f t="shared" si="4"/>
        <v>20000</v>
      </c>
    </row>
    <row r="48" spans="1:8" ht="49.9" customHeight="1">
      <c r="A48" s="51" t="s">
        <v>72</v>
      </c>
      <c r="B48" s="32">
        <v>100000</v>
      </c>
      <c r="C48" s="32">
        <v>0</v>
      </c>
      <c r="D48" s="33">
        <v>0</v>
      </c>
      <c r="E48" s="32">
        <v>0</v>
      </c>
      <c r="F48" s="32">
        <v>0</v>
      </c>
      <c r="G48" s="63">
        <v>0</v>
      </c>
      <c r="H48" s="30">
        <f t="shared" si="4"/>
        <v>100000</v>
      </c>
    </row>
    <row r="49" spans="1:8" ht="60.6" customHeight="1">
      <c r="A49" s="51" t="s">
        <v>73</v>
      </c>
      <c r="B49" s="32">
        <v>0</v>
      </c>
      <c r="C49" s="32">
        <v>0</v>
      </c>
      <c r="D49" s="33">
        <v>60000</v>
      </c>
      <c r="E49" s="32">
        <v>0</v>
      </c>
      <c r="F49" s="32">
        <v>0</v>
      </c>
      <c r="G49" s="63">
        <v>0</v>
      </c>
      <c r="H49" s="30">
        <f t="shared" si="4"/>
        <v>60000</v>
      </c>
    </row>
    <row r="50" spans="1:8" s="2" customFormat="1" ht="25.5">
      <c r="A50" s="69" t="s">
        <v>35</v>
      </c>
      <c r="B50" s="33">
        <f t="shared" ref="B50:H50" si="5">SUM(B41:B49)</f>
        <v>285000</v>
      </c>
      <c r="C50" s="33">
        <f t="shared" si="5"/>
        <v>0</v>
      </c>
      <c r="D50" s="33">
        <f t="shared" si="5"/>
        <v>240000</v>
      </c>
      <c r="E50" s="33">
        <f t="shared" si="5"/>
        <v>0</v>
      </c>
      <c r="F50" s="33">
        <f t="shared" si="5"/>
        <v>0</v>
      </c>
      <c r="G50" s="70">
        <f t="shared" si="5"/>
        <v>0</v>
      </c>
      <c r="H50" s="58">
        <f t="shared" si="5"/>
        <v>525000</v>
      </c>
    </row>
    <row r="51" spans="1:8" ht="25.5">
      <c r="A51" s="71" t="s">
        <v>74</v>
      </c>
      <c r="B51" s="45"/>
      <c r="C51" s="45"/>
      <c r="D51" s="44"/>
      <c r="E51" s="45"/>
      <c r="F51" s="45"/>
      <c r="G51" s="46"/>
    </row>
    <row r="52" spans="1:8" ht="64.900000000000006" customHeight="1">
      <c r="A52" s="51" t="s">
        <v>75</v>
      </c>
      <c r="B52" s="32">
        <v>80000</v>
      </c>
      <c r="C52" s="32">
        <v>0</v>
      </c>
      <c r="D52" s="33">
        <v>100000</v>
      </c>
      <c r="E52" s="32">
        <v>0</v>
      </c>
      <c r="F52" s="32">
        <v>0</v>
      </c>
      <c r="G52" s="63">
        <v>0</v>
      </c>
      <c r="H52" s="30">
        <f>SUM(B52:G52)</f>
        <v>180000</v>
      </c>
    </row>
    <row r="53" spans="1:8" ht="51">
      <c r="A53" s="51" t="s">
        <v>76</v>
      </c>
      <c r="B53" s="32">
        <v>39575.199999999997</v>
      </c>
      <c r="C53" s="32">
        <v>0</v>
      </c>
      <c r="D53" s="33">
        <v>0</v>
      </c>
      <c r="E53" s="32">
        <v>0</v>
      </c>
      <c r="F53" s="32">
        <v>0</v>
      </c>
      <c r="G53" s="63">
        <v>0</v>
      </c>
      <c r="H53" s="30">
        <f>SUM(B53:G53)</f>
        <v>39575.199999999997</v>
      </c>
    </row>
    <row r="54" spans="1:8" ht="64.900000000000006" customHeight="1">
      <c r="A54" s="51" t="s">
        <v>77</v>
      </c>
      <c r="B54" s="32">
        <v>30000</v>
      </c>
      <c r="C54" s="32">
        <v>0</v>
      </c>
      <c r="D54" s="33">
        <v>0</v>
      </c>
      <c r="E54" s="32">
        <v>0</v>
      </c>
      <c r="F54" s="32">
        <v>0</v>
      </c>
      <c r="G54" s="63">
        <v>0</v>
      </c>
      <c r="H54" s="30">
        <f>SUM(B54:G54)</f>
        <v>30000</v>
      </c>
    </row>
    <row r="55" spans="1:8" ht="50.45" customHeight="1">
      <c r="A55" s="40" t="s">
        <v>78</v>
      </c>
      <c r="B55" s="26">
        <v>53750</v>
      </c>
      <c r="C55" s="26">
        <v>0</v>
      </c>
      <c r="D55" s="27">
        <v>0</v>
      </c>
      <c r="E55" s="26">
        <v>0</v>
      </c>
      <c r="F55" s="26">
        <v>0</v>
      </c>
      <c r="G55" s="65">
        <v>0</v>
      </c>
      <c r="H55" s="30">
        <f>SUM(B55:G55)</f>
        <v>53750</v>
      </c>
    </row>
    <row r="56" spans="1:8" s="2" customFormat="1" ht="25.5">
      <c r="A56" s="71" t="s">
        <v>35</v>
      </c>
      <c r="B56" s="44">
        <f t="shared" ref="B56:H56" si="6">SUM(B52:B55)</f>
        <v>203325.2</v>
      </c>
      <c r="C56" s="44">
        <f t="shared" si="6"/>
        <v>0</v>
      </c>
      <c r="D56" s="44">
        <f t="shared" si="6"/>
        <v>100000</v>
      </c>
      <c r="E56" s="44">
        <f t="shared" si="6"/>
        <v>0</v>
      </c>
      <c r="F56" s="44">
        <f t="shared" si="6"/>
        <v>0</v>
      </c>
      <c r="G56" s="62">
        <f t="shared" si="6"/>
        <v>0</v>
      </c>
      <c r="H56" s="58">
        <f t="shared" si="6"/>
        <v>303325.2</v>
      </c>
    </row>
    <row r="57" spans="1:8" ht="51">
      <c r="A57" s="71" t="s">
        <v>79</v>
      </c>
      <c r="B57" s="45"/>
      <c r="C57" s="45"/>
      <c r="D57" s="44"/>
      <c r="E57" s="45"/>
      <c r="F57" s="45"/>
      <c r="G57" s="46"/>
    </row>
    <row r="58" spans="1:8" ht="75.599999999999994" customHeight="1">
      <c r="A58" s="72" t="s">
        <v>80</v>
      </c>
      <c r="B58" s="32">
        <v>5000</v>
      </c>
      <c r="C58" s="32">
        <v>5074</v>
      </c>
      <c r="D58" s="33">
        <v>0</v>
      </c>
      <c r="E58" s="32">
        <v>0</v>
      </c>
      <c r="F58" s="32">
        <v>0</v>
      </c>
      <c r="G58" s="63">
        <v>0</v>
      </c>
      <c r="H58" s="30">
        <f>SUM(B58:G58)</f>
        <v>10074</v>
      </c>
    </row>
    <row r="59" spans="1:8" ht="82.15" customHeight="1">
      <c r="A59" s="73" t="s">
        <v>81</v>
      </c>
      <c r="B59" s="32">
        <v>2000</v>
      </c>
      <c r="C59" s="32">
        <v>0</v>
      </c>
      <c r="D59" s="33">
        <v>0</v>
      </c>
      <c r="E59" s="32">
        <v>0</v>
      </c>
      <c r="F59" s="32">
        <v>0</v>
      </c>
      <c r="G59" s="63">
        <v>0</v>
      </c>
      <c r="H59" s="30">
        <f>SUM(B59:G59)</f>
        <v>2000</v>
      </c>
    </row>
    <row r="60" spans="1:8" ht="76.150000000000006" customHeight="1">
      <c r="A60" s="74" t="s">
        <v>82</v>
      </c>
      <c r="B60" s="32">
        <v>5000</v>
      </c>
      <c r="C60" s="32">
        <v>0</v>
      </c>
      <c r="D60" s="33">
        <v>0</v>
      </c>
      <c r="E60" s="32">
        <v>0</v>
      </c>
      <c r="F60" s="32">
        <v>0</v>
      </c>
      <c r="G60" s="63">
        <v>0</v>
      </c>
      <c r="H60" s="30">
        <f>SUM(B60:G60)</f>
        <v>5000</v>
      </c>
    </row>
    <row r="61" spans="1:8" ht="65.45" customHeight="1">
      <c r="A61" s="73" t="s">
        <v>83</v>
      </c>
      <c r="B61" s="32">
        <v>4000</v>
      </c>
      <c r="C61" s="32">
        <v>0</v>
      </c>
      <c r="D61" s="33">
        <v>0</v>
      </c>
      <c r="E61" s="32">
        <v>0</v>
      </c>
      <c r="F61" s="32">
        <v>0</v>
      </c>
      <c r="G61" s="63">
        <v>0</v>
      </c>
      <c r="H61" s="30">
        <f>SUM(B61:G61)</f>
        <v>4000</v>
      </c>
    </row>
    <row r="62" spans="1:8" ht="52.9" customHeight="1">
      <c r="A62" s="51" t="s">
        <v>84</v>
      </c>
      <c r="B62" s="32">
        <v>1311.84</v>
      </c>
      <c r="C62" s="32">
        <v>0</v>
      </c>
      <c r="D62" s="33">
        <v>0</v>
      </c>
      <c r="E62" s="32">
        <v>0</v>
      </c>
      <c r="F62" s="32">
        <v>0</v>
      </c>
      <c r="G62" s="63">
        <v>0</v>
      </c>
      <c r="H62" s="30">
        <f>SUM(B62:G62)</f>
        <v>1311.84</v>
      </c>
    </row>
    <row r="63" spans="1:8" s="2" customFormat="1" ht="25.5">
      <c r="A63" s="69" t="s">
        <v>85</v>
      </c>
      <c r="B63" s="75">
        <f t="shared" ref="B63:H63" si="7">SUM(B58:B62)</f>
        <v>17311.84</v>
      </c>
      <c r="C63" s="33">
        <f t="shared" si="7"/>
        <v>5074</v>
      </c>
      <c r="D63" s="33">
        <f t="shared" si="7"/>
        <v>0</v>
      </c>
      <c r="E63" s="33">
        <f t="shared" si="7"/>
        <v>0</v>
      </c>
      <c r="F63" s="33">
        <f t="shared" si="7"/>
        <v>0</v>
      </c>
      <c r="G63" s="70">
        <f t="shared" si="7"/>
        <v>0</v>
      </c>
      <c r="H63" s="58">
        <f t="shared" si="7"/>
        <v>22385.84</v>
      </c>
    </row>
    <row r="64" spans="1:8" ht="63.75">
      <c r="A64" s="71" t="s">
        <v>86</v>
      </c>
      <c r="B64" s="76"/>
      <c r="C64" s="45"/>
      <c r="D64" s="44"/>
      <c r="E64" s="45"/>
      <c r="F64" s="45"/>
      <c r="G64" s="46"/>
    </row>
    <row r="65" spans="1:8" ht="77.45" customHeight="1">
      <c r="A65" s="51" t="s">
        <v>87</v>
      </c>
      <c r="B65" s="77">
        <v>12500</v>
      </c>
      <c r="C65" s="32">
        <v>5074</v>
      </c>
      <c r="D65" s="33">
        <v>150000</v>
      </c>
      <c r="E65" s="32">
        <v>0</v>
      </c>
      <c r="F65" s="32">
        <v>0</v>
      </c>
      <c r="G65" s="63">
        <v>0</v>
      </c>
      <c r="H65" s="30">
        <f>SUM(B65:G65)</f>
        <v>167574</v>
      </c>
    </row>
    <row r="66" spans="1:8" ht="57.6" customHeight="1">
      <c r="A66" s="78" t="s">
        <v>88</v>
      </c>
      <c r="B66" s="76">
        <v>20000</v>
      </c>
      <c r="C66" s="45">
        <v>0</v>
      </c>
      <c r="D66" s="44">
        <v>0</v>
      </c>
      <c r="E66" s="45">
        <v>0</v>
      </c>
      <c r="F66" s="45">
        <v>0</v>
      </c>
      <c r="G66" s="46">
        <v>0</v>
      </c>
      <c r="H66" s="30">
        <f>SUM(B66:G66)</f>
        <v>20000</v>
      </c>
    </row>
    <row r="67" spans="1:8" ht="63.6" customHeight="1">
      <c r="A67" s="78" t="s">
        <v>89</v>
      </c>
      <c r="B67" s="76">
        <v>30000</v>
      </c>
      <c r="C67" s="45">
        <v>0</v>
      </c>
      <c r="D67" s="45">
        <v>0</v>
      </c>
      <c r="E67" s="45">
        <v>0</v>
      </c>
      <c r="F67" s="45">
        <v>0</v>
      </c>
      <c r="G67" s="46">
        <v>0</v>
      </c>
      <c r="H67" s="30">
        <f>SUM(B67:G67)</f>
        <v>30000</v>
      </c>
    </row>
    <row r="68" spans="1:8" ht="25.5">
      <c r="A68" s="71" t="s">
        <v>35</v>
      </c>
      <c r="B68" s="79">
        <f t="shared" ref="B68:H68" si="8">SUM(B65:B67)</f>
        <v>62500</v>
      </c>
      <c r="C68" s="44">
        <f t="shared" si="8"/>
        <v>5074</v>
      </c>
      <c r="D68" s="44">
        <f t="shared" si="8"/>
        <v>150000</v>
      </c>
      <c r="E68" s="44">
        <f t="shared" si="8"/>
        <v>0</v>
      </c>
      <c r="F68" s="44">
        <f t="shared" si="8"/>
        <v>0</v>
      </c>
      <c r="G68" s="62">
        <f t="shared" si="8"/>
        <v>0</v>
      </c>
      <c r="H68" s="58">
        <f t="shared" si="8"/>
        <v>217574</v>
      </c>
    </row>
    <row r="69" spans="1:8">
      <c r="A69" s="71" t="s">
        <v>90</v>
      </c>
      <c r="B69" s="76"/>
      <c r="C69" s="45"/>
      <c r="D69" s="45"/>
      <c r="E69" s="45"/>
      <c r="F69" s="45">
        <v>0</v>
      </c>
      <c r="G69" s="46"/>
    </row>
    <row r="70" spans="1:8" ht="66.599999999999994" customHeight="1">
      <c r="A70" s="51" t="s">
        <v>91</v>
      </c>
      <c r="B70" s="77">
        <v>0</v>
      </c>
      <c r="C70" s="32">
        <v>0</v>
      </c>
      <c r="D70" s="32">
        <v>90000</v>
      </c>
      <c r="E70" s="32">
        <v>0</v>
      </c>
      <c r="F70" s="32">
        <v>0</v>
      </c>
      <c r="G70" s="63">
        <v>0</v>
      </c>
      <c r="H70" s="30">
        <f>SUM(B70:G70)</f>
        <v>90000</v>
      </c>
    </row>
    <row r="71" spans="1:8" ht="93" customHeight="1">
      <c r="A71" s="60" t="s">
        <v>92</v>
      </c>
      <c r="B71" s="77">
        <v>40000</v>
      </c>
      <c r="C71" s="32">
        <v>0</v>
      </c>
      <c r="D71" s="32">
        <v>0</v>
      </c>
      <c r="E71" s="32">
        <v>0</v>
      </c>
      <c r="F71" s="32">
        <v>0</v>
      </c>
      <c r="G71" s="63">
        <v>0</v>
      </c>
      <c r="H71" s="30">
        <f>SUM(B71:G71)</f>
        <v>40000</v>
      </c>
    </row>
    <row r="72" spans="1:8" ht="75" customHeight="1">
      <c r="A72" s="51" t="s">
        <v>93</v>
      </c>
      <c r="B72" s="77">
        <v>870000</v>
      </c>
      <c r="C72" s="32">
        <v>0</v>
      </c>
      <c r="D72" s="32">
        <v>0</v>
      </c>
      <c r="E72" s="32">
        <v>0</v>
      </c>
      <c r="F72" s="32">
        <v>0</v>
      </c>
      <c r="G72" s="63">
        <v>0</v>
      </c>
      <c r="H72" s="30">
        <f>SUM(B72:G72)</f>
        <v>870000</v>
      </c>
    </row>
    <row r="73" spans="1:8" ht="27">
      <c r="A73" s="80" t="s">
        <v>35</v>
      </c>
      <c r="B73" s="79">
        <f t="shared" ref="B73:H73" si="9">SUM(B70:B72)</f>
        <v>910000</v>
      </c>
      <c r="C73" s="44">
        <f t="shared" si="9"/>
        <v>0</v>
      </c>
      <c r="D73" s="44">
        <f t="shared" si="9"/>
        <v>90000</v>
      </c>
      <c r="E73" s="44">
        <f t="shared" si="9"/>
        <v>0</v>
      </c>
      <c r="F73" s="44">
        <f t="shared" si="9"/>
        <v>0</v>
      </c>
      <c r="G73" s="62">
        <f t="shared" si="9"/>
        <v>0</v>
      </c>
      <c r="H73" s="58">
        <f t="shared" si="9"/>
        <v>1000000</v>
      </c>
    </row>
    <row r="74" spans="1:8" ht="39.75">
      <c r="A74" s="80" t="s">
        <v>94</v>
      </c>
      <c r="B74" s="76"/>
      <c r="C74" s="45"/>
      <c r="D74" s="45"/>
      <c r="E74" s="45"/>
      <c r="F74" s="45"/>
      <c r="G74" s="46"/>
    </row>
    <row r="75" spans="1:8" ht="63" customHeight="1">
      <c r="A75" s="81" t="s">
        <v>95</v>
      </c>
      <c r="B75" s="77">
        <v>10000</v>
      </c>
      <c r="C75" s="32">
        <v>0</v>
      </c>
      <c r="D75" s="32">
        <v>0</v>
      </c>
      <c r="E75" s="32">
        <v>0</v>
      </c>
      <c r="F75" s="32">
        <v>0</v>
      </c>
      <c r="G75" s="63">
        <v>0</v>
      </c>
      <c r="H75" s="30">
        <f>SUM(B75:G75)</f>
        <v>10000</v>
      </c>
    </row>
    <row r="76" spans="1:8" ht="44.45" customHeight="1">
      <c r="A76" s="81" t="s">
        <v>96</v>
      </c>
      <c r="B76" s="77">
        <v>5000</v>
      </c>
      <c r="C76" s="32">
        <v>0</v>
      </c>
      <c r="D76" s="32">
        <v>0</v>
      </c>
      <c r="E76" s="32">
        <v>0</v>
      </c>
      <c r="F76" s="32">
        <v>0</v>
      </c>
      <c r="G76" s="63">
        <v>0</v>
      </c>
      <c r="H76" s="30">
        <f>SUM(B76:G76)</f>
        <v>5000</v>
      </c>
    </row>
    <row r="77" spans="1:8" ht="27">
      <c r="A77" s="82" t="s">
        <v>35</v>
      </c>
      <c r="B77" s="75">
        <f t="shared" ref="B77:H77" si="10">SUM(B75:B76)</f>
        <v>15000</v>
      </c>
      <c r="C77" s="33">
        <f t="shared" si="10"/>
        <v>0</v>
      </c>
      <c r="D77" s="33">
        <f t="shared" si="10"/>
        <v>0</v>
      </c>
      <c r="E77" s="33">
        <f t="shared" si="10"/>
        <v>0</v>
      </c>
      <c r="F77" s="83">
        <f t="shared" si="10"/>
        <v>0</v>
      </c>
      <c r="G77" s="35">
        <f t="shared" si="10"/>
        <v>0</v>
      </c>
      <c r="H77" s="58">
        <f t="shared" si="10"/>
        <v>15000</v>
      </c>
    </row>
    <row r="78" spans="1:8" ht="39.75">
      <c r="A78" s="47" t="s">
        <v>2</v>
      </c>
      <c r="B78" s="79" t="s">
        <v>3</v>
      </c>
      <c r="C78" s="44" t="s">
        <v>4</v>
      </c>
      <c r="D78" s="44" t="s">
        <v>5</v>
      </c>
      <c r="E78" s="44" t="s">
        <v>37</v>
      </c>
      <c r="F78" s="47" t="s">
        <v>97</v>
      </c>
      <c r="G78" s="57" t="s">
        <v>98</v>
      </c>
    </row>
    <row r="79" spans="1:8">
      <c r="A79" s="47" t="s">
        <v>11</v>
      </c>
      <c r="B79" s="84"/>
      <c r="C79" s="85"/>
      <c r="D79" s="85"/>
      <c r="E79" s="86"/>
      <c r="F79" s="87"/>
      <c r="G79" s="88"/>
    </row>
    <row r="80" spans="1:8" ht="39.75">
      <c r="A80" s="47" t="s">
        <v>100</v>
      </c>
      <c r="B80" s="89"/>
      <c r="C80" s="90"/>
      <c r="D80" s="90"/>
      <c r="E80" s="91"/>
      <c r="F80" s="92"/>
      <c r="G80" s="93"/>
    </row>
    <row r="81" spans="1:8" ht="52.15" customHeight="1">
      <c r="A81" s="47" t="s">
        <v>101</v>
      </c>
      <c r="B81" s="89"/>
      <c r="C81" s="90"/>
      <c r="D81" s="90"/>
      <c r="E81" s="91"/>
      <c r="F81" s="92"/>
      <c r="G81" s="93"/>
    </row>
    <row r="82" spans="1:8" ht="61.15" customHeight="1">
      <c r="A82" s="94" t="s">
        <v>102</v>
      </c>
      <c r="B82" s="77">
        <v>10000</v>
      </c>
      <c r="C82" s="32">
        <v>0</v>
      </c>
      <c r="D82" s="32">
        <v>0</v>
      </c>
      <c r="E82" s="32">
        <v>0</v>
      </c>
      <c r="F82" s="32">
        <v>0</v>
      </c>
      <c r="G82" s="63">
        <v>0</v>
      </c>
      <c r="H82" s="30">
        <f t="shared" ref="H82:H100" si="11">SUM(B82:G82)</f>
        <v>10000</v>
      </c>
    </row>
    <row r="83" spans="1:8" ht="51" customHeight="1">
      <c r="A83" s="94" t="s">
        <v>104</v>
      </c>
      <c r="B83" s="77">
        <v>5000</v>
      </c>
      <c r="C83" s="32">
        <v>0</v>
      </c>
      <c r="D83" s="32">
        <v>0</v>
      </c>
      <c r="E83" s="32">
        <v>0</v>
      </c>
      <c r="F83" s="32">
        <v>0</v>
      </c>
      <c r="G83" s="63">
        <v>0</v>
      </c>
      <c r="H83" s="30">
        <f t="shared" si="11"/>
        <v>5000</v>
      </c>
    </row>
    <row r="84" spans="1:8" ht="52.15" customHeight="1">
      <c r="A84" s="72" t="s">
        <v>106</v>
      </c>
      <c r="B84" s="77">
        <v>5000</v>
      </c>
      <c r="C84" s="32">
        <v>0</v>
      </c>
      <c r="D84" s="32">
        <v>0</v>
      </c>
      <c r="E84" s="32">
        <v>0</v>
      </c>
      <c r="F84" s="32">
        <v>0</v>
      </c>
      <c r="G84" s="63">
        <v>0</v>
      </c>
      <c r="H84" s="30">
        <f t="shared" si="11"/>
        <v>5000</v>
      </c>
    </row>
    <row r="85" spans="1:8" ht="57.6" customHeight="1">
      <c r="A85" s="51" t="s">
        <v>109</v>
      </c>
      <c r="B85" s="77">
        <v>30000</v>
      </c>
      <c r="C85" s="32">
        <v>0</v>
      </c>
      <c r="D85" s="32">
        <v>0</v>
      </c>
      <c r="E85" s="32">
        <v>0</v>
      </c>
      <c r="F85" s="32">
        <v>0</v>
      </c>
      <c r="G85" s="63">
        <v>0</v>
      </c>
      <c r="H85" s="30">
        <f t="shared" si="11"/>
        <v>30000</v>
      </c>
    </row>
    <row r="86" spans="1:8" ht="50.45" customHeight="1">
      <c r="A86" s="51" t="s">
        <v>111</v>
      </c>
      <c r="B86" s="77">
        <v>3000</v>
      </c>
      <c r="C86" s="32">
        <v>0</v>
      </c>
      <c r="D86" s="32">
        <v>0</v>
      </c>
      <c r="E86" s="32">
        <v>0</v>
      </c>
      <c r="F86" s="32">
        <v>0</v>
      </c>
      <c r="G86" s="63">
        <v>0</v>
      </c>
      <c r="H86" s="30">
        <f t="shared" si="11"/>
        <v>3000</v>
      </c>
    </row>
    <row r="87" spans="1:8" ht="69" customHeight="1">
      <c r="A87" s="72" t="s">
        <v>113</v>
      </c>
      <c r="B87" s="77">
        <v>2000</v>
      </c>
      <c r="C87" s="32">
        <v>0</v>
      </c>
      <c r="D87" s="32">
        <v>0</v>
      </c>
      <c r="E87" s="32">
        <v>0</v>
      </c>
      <c r="F87" s="32">
        <v>0</v>
      </c>
      <c r="G87" s="63">
        <v>0</v>
      </c>
      <c r="H87" s="30">
        <f t="shared" si="11"/>
        <v>2000</v>
      </c>
    </row>
    <row r="88" spans="1:8" ht="71.45" customHeight="1">
      <c r="A88" s="72" t="s">
        <v>115</v>
      </c>
      <c r="B88" s="77">
        <v>10000</v>
      </c>
      <c r="C88" s="32">
        <v>0</v>
      </c>
      <c r="D88" s="32">
        <v>0</v>
      </c>
      <c r="E88" s="32">
        <v>0</v>
      </c>
      <c r="F88" s="32">
        <v>0</v>
      </c>
      <c r="G88" s="63">
        <v>0</v>
      </c>
      <c r="H88" s="30">
        <f t="shared" si="11"/>
        <v>10000</v>
      </c>
    </row>
    <row r="89" spans="1:8" ht="77.45" customHeight="1">
      <c r="A89" s="51" t="s">
        <v>117</v>
      </c>
      <c r="B89" s="77">
        <v>20000</v>
      </c>
      <c r="C89" s="32">
        <v>0</v>
      </c>
      <c r="D89" s="32">
        <v>0</v>
      </c>
      <c r="E89" s="32">
        <v>0</v>
      </c>
      <c r="F89" s="32">
        <v>0</v>
      </c>
      <c r="G89" s="63">
        <v>0</v>
      </c>
      <c r="H89" s="30">
        <f t="shared" si="11"/>
        <v>20000</v>
      </c>
    </row>
    <row r="90" spans="1:8" ht="72.599999999999994" customHeight="1">
      <c r="A90" s="51" t="s">
        <v>119</v>
      </c>
      <c r="B90" s="77">
        <v>5000</v>
      </c>
      <c r="C90" s="32">
        <v>0</v>
      </c>
      <c r="D90" s="32">
        <v>0</v>
      </c>
      <c r="E90" s="32">
        <v>0</v>
      </c>
      <c r="F90" s="32">
        <v>250000</v>
      </c>
      <c r="G90" s="63">
        <v>0</v>
      </c>
      <c r="H90" s="30">
        <f t="shared" si="11"/>
        <v>255000</v>
      </c>
    </row>
    <row r="91" spans="1:8" ht="83.45" customHeight="1">
      <c r="A91" s="95" t="s">
        <v>121</v>
      </c>
      <c r="B91" s="96">
        <v>5000</v>
      </c>
      <c r="C91" s="26">
        <v>0</v>
      </c>
      <c r="D91" s="26">
        <v>0</v>
      </c>
      <c r="E91" s="26">
        <v>0</v>
      </c>
      <c r="F91" s="26">
        <v>0</v>
      </c>
      <c r="G91" s="65">
        <v>0</v>
      </c>
      <c r="H91" s="30">
        <f t="shared" si="11"/>
        <v>5000</v>
      </c>
    </row>
    <row r="92" spans="1:8" ht="88.15" customHeight="1">
      <c r="A92" s="73" t="s">
        <v>122</v>
      </c>
      <c r="B92" s="97">
        <v>0</v>
      </c>
      <c r="C92" s="32">
        <v>0</v>
      </c>
      <c r="D92" s="32">
        <f>1413349.85-112425.74</f>
        <v>1300924.1100000001</v>
      </c>
      <c r="E92" s="32">
        <v>0</v>
      </c>
      <c r="F92" s="32">
        <v>0</v>
      </c>
      <c r="G92" s="63">
        <v>0</v>
      </c>
      <c r="H92" s="30">
        <f t="shared" si="11"/>
        <v>1300924.1100000001</v>
      </c>
    </row>
    <row r="93" spans="1:8" ht="87" customHeight="1">
      <c r="A93" s="73" t="s">
        <v>123</v>
      </c>
      <c r="B93" s="97">
        <v>500000</v>
      </c>
      <c r="C93" s="32">
        <v>0</v>
      </c>
      <c r="D93" s="32">
        <v>0</v>
      </c>
      <c r="E93" s="32">
        <v>0</v>
      </c>
      <c r="F93" s="32">
        <v>0</v>
      </c>
      <c r="G93" s="63">
        <v>0</v>
      </c>
      <c r="H93" s="30">
        <f t="shared" si="11"/>
        <v>500000</v>
      </c>
    </row>
    <row r="94" spans="1:8" ht="81" customHeight="1">
      <c r="A94" s="73" t="s">
        <v>124</v>
      </c>
      <c r="B94" s="97">
        <v>0</v>
      </c>
      <c r="C94" s="32">
        <v>0</v>
      </c>
      <c r="D94" s="32">
        <f>2066806.96-112425.74</f>
        <v>1954381.22</v>
      </c>
      <c r="E94" s="32">
        <v>0</v>
      </c>
      <c r="F94" s="32">
        <v>0</v>
      </c>
      <c r="G94" s="63">
        <v>0</v>
      </c>
      <c r="H94" s="30">
        <f t="shared" si="11"/>
        <v>1954381.22</v>
      </c>
    </row>
    <row r="95" spans="1:8" ht="82.15" customHeight="1">
      <c r="A95" s="73" t="s">
        <v>125</v>
      </c>
      <c r="B95" s="97">
        <v>0</v>
      </c>
      <c r="C95" s="32">
        <v>0</v>
      </c>
      <c r="D95" s="32">
        <f>1413349.83-112425.74</f>
        <v>1300924.0900000001</v>
      </c>
      <c r="E95" s="32">
        <v>0</v>
      </c>
      <c r="F95" s="32">
        <v>0</v>
      </c>
      <c r="G95" s="63">
        <v>0</v>
      </c>
      <c r="H95" s="30">
        <f t="shared" si="11"/>
        <v>1300924.0900000001</v>
      </c>
    </row>
    <row r="96" spans="1:8" ht="58.15" customHeight="1">
      <c r="A96" s="73" t="s">
        <v>126</v>
      </c>
      <c r="B96" s="97">
        <f>0</f>
        <v>0</v>
      </c>
      <c r="C96" s="32">
        <v>0</v>
      </c>
      <c r="D96" s="32">
        <v>449912.54</v>
      </c>
      <c r="E96" s="32">
        <v>0</v>
      </c>
      <c r="F96" s="32">
        <v>0</v>
      </c>
      <c r="G96" s="63">
        <v>0</v>
      </c>
      <c r="H96" s="30">
        <f t="shared" si="11"/>
        <v>449912.54</v>
      </c>
    </row>
    <row r="97" spans="1:8" ht="68.45" customHeight="1">
      <c r="A97" s="73" t="s">
        <v>127</v>
      </c>
      <c r="B97" s="97">
        <f>0</f>
        <v>0</v>
      </c>
      <c r="C97" s="32">
        <v>0</v>
      </c>
      <c r="D97" s="32">
        <v>1073369.67</v>
      </c>
      <c r="E97" s="32">
        <v>0</v>
      </c>
      <c r="F97" s="32">
        <v>0</v>
      </c>
      <c r="G97" s="63">
        <v>0</v>
      </c>
      <c r="H97" s="30">
        <f t="shared" si="11"/>
        <v>1073369.67</v>
      </c>
    </row>
    <row r="98" spans="1:8" ht="89.25">
      <c r="A98" s="73" t="s">
        <v>128</v>
      </c>
      <c r="B98" s="97">
        <v>0</v>
      </c>
      <c r="C98" s="32">
        <v>0</v>
      </c>
      <c r="D98" s="32">
        <v>618912.54</v>
      </c>
      <c r="E98" s="32">
        <v>0</v>
      </c>
      <c r="F98" s="32">
        <v>0</v>
      </c>
      <c r="G98" s="63">
        <v>0</v>
      </c>
      <c r="H98" s="30">
        <f t="shared" si="11"/>
        <v>618912.54</v>
      </c>
    </row>
    <row r="99" spans="1:8" ht="63.75">
      <c r="A99" s="73" t="s">
        <v>129</v>
      </c>
      <c r="B99" s="97">
        <v>0</v>
      </c>
      <c r="C99" s="32">
        <v>0</v>
      </c>
      <c r="D99" s="32">
        <v>360912.54</v>
      </c>
      <c r="E99" s="32">
        <v>0</v>
      </c>
      <c r="F99" s="32">
        <v>0</v>
      </c>
      <c r="G99" s="63">
        <v>0</v>
      </c>
      <c r="H99" s="30">
        <f t="shared" si="11"/>
        <v>360912.54</v>
      </c>
    </row>
    <row r="100" spans="1:8" ht="64.900000000000006" customHeight="1">
      <c r="A100" s="98" t="s">
        <v>130</v>
      </c>
      <c r="B100" s="99">
        <v>0</v>
      </c>
      <c r="C100" s="32">
        <v>0</v>
      </c>
      <c r="D100" s="32">
        <v>299912.59000000003</v>
      </c>
      <c r="E100" s="32">
        <v>0</v>
      </c>
      <c r="F100" s="32">
        <v>0</v>
      </c>
      <c r="G100" s="63">
        <v>0</v>
      </c>
      <c r="H100" s="30">
        <f t="shared" si="11"/>
        <v>299912.59000000003</v>
      </c>
    </row>
    <row r="101" spans="1:8" ht="27">
      <c r="A101" s="47" t="s">
        <v>35</v>
      </c>
      <c r="B101" s="79">
        <f t="shared" ref="B101:H101" si="12">SUM(B82:B100)</f>
        <v>595000</v>
      </c>
      <c r="C101" s="44">
        <f t="shared" si="12"/>
        <v>0</v>
      </c>
      <c r="D101" s="44">
        <f t="shared" si="12"/>
        <v>7359249.2999999998</v>
      </c>
      <c r="E101" s="44">
        <f t="shared" si="12"/>
        <v>0</v>
      </c>
      <c r="F101" s="44">
        <f t="shared" si="12"/>
        <v>250000</v>
      </c>
      <c r="G101" s="62">
        <f t="shared" si="12"/>
        <v>0</v>
      </c>
      <c r="H101" s="58">
        <f t="shared" si="12"/>
        <v>8204249.2999999998</v>
      </c>
    </row>
    <row r="102" spans="1:8" ht="39.75">
      <c r="A102" s="47" t="s">
        <v>2</v>
      </c>
      <c r="B102" s="79" t="s">
        <v>3</v>
      </c>
      <c r="C102" s="44" t="s">
        <v>4</v>
      </c>
      <c r="D102" s="44" t="s">
        <v>5</v>
      </c>
      <c r="E102" s="44" t="s">
        <v>37</v>
      </c>
      <c r="F102" s="47" t="s">
        <v>7</v>
      </c>
      <c r="G102" s="57" t="s">
        <v>98</v>
      </c>
    </row>
    <row r="103" spans="1:8">
      <c r="A103" s="47" t="s">
        <v>11</v>
      </c>
      <c r="B103" s="84"/>
      <c r="C103" s="85"/>
      <c r="D103" s="85"/>
      <c r="E103" s="85"/>
      <c r="F103" s="100"/>
      <c r="G103" s="88"/>
    </row>
    <row r="104" spans="1:8" ht="39.75">
      <c r="A104" s="47" t="s">
        <v>100</v>
      </c>
      <c r="B104" s="89"/>
      <c r="C104" s="90"/>
      <c r="D104" s="90"/>
      <c r="E104" s="91"/>
      <c r="F104" s="92"/>
      <c r="G104" s="93"/>
    </row>
    <row r="105" spans="1:8" ht="78">
      <c r="A105" s="47" t="s">
        <v>131</v>
      </c>
      <c r="B105" s="89"/>
      <c r="C105" s="90"/>
      <c r="D105" s="90"/>
      <c r="E105" s="91"/>
      <c r="F105" s="92"/>
      <c r="G105" s="93"/>
    </row>
    <row r="106" spans="1:8" ht="65.25">
      <c r="A106" s="34" t="s">
        <v>132</v>
      </c>
      <c r="B106" s="77">
        <v>5000</v>
      </c>
      <c r="C106" s="33">
        <v>0</v>
      </c>
      <c r="D106" s="33">
        <v>0</v>
      </c>
      <c r="E106" s="32">
        <v>0</v>
      </c>
      <c r="F106" s="34">
        <v>0</v>
      </c>
      <c r="G106" s="35">
        <v>0</v>
      </c>
      <c r="H106" s="30">
        <f t="shared" ref="H106:H117" si="13">SUM(B106:G106)</f>
        <v>5000</v>
      </c>
    </row>
    <row r="107" spans="1:8" ht="87" customHeight="1">
      <c r="A107" s="60" t="s">
        <v>134</v>
      </c>
      <c r="B107" s="101">
        <v>22000</v>
      </c>
      <c r="C107" s="33">
        <v>0</v>
      </c>
      <c r="D107" s="33">
        <v>0</v>
      </c>
      <c r="E107" s="32">
        <v>0</v>
      </c>
      <c r="F107" s="34">
        <v>0</v>
      </c>
      <c r="G107" s="35">
        <v>0</v>
      </c>
      <c r="H107" s="30">
        <f t="shared" si="13"/>
        <v>22000</v>
      </c>
    </row>
    <row r="108" spans="1:8" ht="69.599999999999994" customHeight="1">
      <c r="A108" s="60" t="s">
        <v>136</v>
      </c>
      <c r="B108" s="101">
        <v>15000</v>
      </c>
      <c r="C108" s="33">
        <v>0</v>
      </c>
      <c r="D108" s="32">
        <v>0</v>
      </c>
      <c r="E108" s="32">
        <v>0</v>
      </c>
      <c r="F108" s="34">
        <v>0</v>
      </c>
      <c r="G108" s="35">
        <v>0</v>
      </c>
      <c r="H108" s="30">
        <f t="shared" si="13"/>
        <v>15000</v>
      </c>
    </row>
    <row r="109" spans="1:8" ht="70.150000000000006" customHeight="1">
      <c r="A109" s="102" t="s">
        <v>138</v>
      </c>
      <c r="B109" s="97">
        <v>30000</v>
      </c>
      <c r="C109" s="33">
        <v>0</v>
      </c>
      <c r="D109" s="32">
        <v>0</v>
      </c>
      <c r="E109" s="32">
        <v>0</v>
      </c>
      <c r="F109" s="34">
        <v>0</v>
      </c>
      <c r="G109" s="35">
        <v>0</v>
      </c>
      <c r="H109" s="30">
        <f t="shared" si="13"/>
        <v>30000</v>
      </c>
    </row>
    <row r="110" spans="1:8" ht="65.45" customHeight="1">
      <c r="A110" s="60" t="s">
        <v>139</v>
      </c>
      <c r="B110" s="103">
        <v>10000</v>
      </c>
      <c r="C110" s="33">
        <v>0</v>
      </c>
      <c r="D110" s="33">
        <v>0</v>
      </c>
      <c r="E110" s="33">
        <v>0</v>
      </c>
      <c r="F110" s="83">
        <v>0</v>
      </c>
      <c r="G110" s="35">
        <v>0</v>
      </c>
      <c r="H110" s="30">
        <f t="shared" si="13"/>
        <v>10000</v>
      </c>
    </row>
    <row r="111" spans="1:8" ht="61.9" customHeight="1">
      <c r="A111" s="60" t="s">
        <v>141</v>
      </c>
      <c r="B111" s="103">
        <v>5000</v>
      </c>
      <c r="C111" s="33">
        <v>0</v>
      </c>
      <c r="D111" s="33">
        <v>0</v>
      </c>
      <c r="E111" s="33">
        <v>0</v>
      </c>
      <c r="F111" s="83">
        <v>0</v>
      </c>
      <c r="G111" s="35">
        <v>0</v>
      </c>
      <c r="H111" s="30">
        <f t="shared" si="13"/>
        <v>5000</v>
      </c>
    </row>
    <row r="112" spans="1:8" ht="64.150000000000006" customHeight="1">
      <c r="A112" s="42" t="s">
        <v>143</v>
      </c>
      <c r="B112" s="104">
        <v>5000</v>
      </c>
      <c r="C112" s="27">
        <v>0</v>
      </c>
      <c r="D112" s="27">
        <v>0</v>
      </c>
      <c r="E112" s="26">
        <v>0</v>
      </c>
      <c r="F112" s="25">
        <v>0</v>
      </c>
      <c r="G112" s="29">
        <v>0</v>
      </c>
      <c r="H112" s="30">
        <f t="shared" si="13"/>
        <v>5000</v>
      </c>
    </row>
    <row r="113" spans="1:8" ht="104.45" customHeight="1">
      <c r="A113" s="42" t="s">
        <v>144</v>
      </c>
      <c r="B113" s="105">
        <v>2000</v>
      </c>
      <c r="C113" s="27">
        <v>0</v>
      </c>
      <c r="D113" s="27">
        <v>0</v>
      </c>
      <c r="E113" s="26">
        <v>0</v>
      </c>
      <c r="F113" s="25">
        <v>0</v>
      </c>
      <c r="G113" s="29">
        <v>0</v>
      </c>
      <c r="H113" s="30">
        <f t="shared" si="13"/>
        <v>2000</v>
      </c>
    </row>
    <row r="114" spans="1:8" ht="109.15" customHeight="1">
      <c r="A114" s="73" t="s">
        <v>145</v>
      </c>
      <c r="B114" s="106">
        <v>0</v>
      </c>
      <c r="C114" s="33">
        <v>0</v>
      </c>
      <c r="D114" s="32">
        <f>1895950.61-337277.21</f>
        <v>1558673.4</v>
      </c>
      <c r="E114" s="32">
        <v>0</v>
      </c>
      <c r="F114" s="34">
        <v>0</v>
      </c>
      <c r="G114" s="35">
        <v>0</v>
      </c>
      <c r="H114" s="30">
        <f t="shared" si="13"/>
        <v>1558673.4</v>
      </c>
    </row>
    <row r="115" spans="1:8" ht="93" customHeight="1">
      <c r="A115" s="73" t="s">
        <v>146</v>
      </c>
      <c r="B115" s="106">
        <v>0</v>
      </c>
      <c r="C115" s="33">
        <v>0</v>
      </c>
      <c r="D115" s="32">
        <f>1895950.61-337277.21</f>
        <v>1558673.4</v>
      </c>
      <c r="E115" s="32">
        <v>0</v>
      </c>
      <c r="F115" s="34">
        <v>0</v>
      </c>
      <c r="G115" s="35">
        <v>0</v>
      </c>
      <c r="H115" s="30">
        <f t="shared" si="13"/>
        <v>1558673.4</v>
      </c>
    </row>
    <row r="116" spans="1:8" ht="105.6" customHeight="1">
      <c r="A116" s="73" t="s">
        <v>147</v>
      </c>
      <c r="B116" s="106">
        <v>500000</v>
      </c>
      <c r="C116" s="33">
        <v>0</v>
      </c>
      <c r="D116" s="32">
        <v>0</v>
      </c>
      <c r="E116" s="32">
        <v>0</v>
      </c>
      <c r="F116" s="34">
        <v>0</v>
      </c>
      <c r="G116" s="35">
        <v>0</v>
      </c>
      <c r="H116" s="30">
        <f t="shared" si="13"/>
        <v>500000</v>
      </c>
    </row>
    <row r="117" spans="1:8" ht="84.6" customHeight="1">
      <c r="A117" s="107" t="s">
        <v>148</v>
      </c>
      <c r="B117" s="96">
        <v>0</v>
      </c>
      <c r="C117" s="27">
        <v>0</v>
      </c>
      <c r="D117" s="26">
        <v>276980.21000000002</v>
      </c>
      <c r="E117" s="26">
        <v>0</v>
      </c>
      <c r="F117" s="25">
        <v>0</v>
      </c>
      <c r="G117" s="29">
        <v>0</v>
      </c>
      <c r="H117" s="30">
        <f t="shared" si="13"/>
        <v>276980.21000000002</v>
      </c>
    </row>
    <row r="118" spans="1:8" ht="25.5">
      <c r="A118" s="108" t="s">
        <v>85</v>
      </c>
      <c r="B118" s="108">
        <f t="shared" ref="B118:H118" si="14">SUM(B106:B117)</f>
        <v>594000</v>
      </c>
      <c r="C118" s="109">
        <f t="shared" si="14"/>
        <v>0</v>
      </c>
      <c r="D118" s="108">
        <f t="shared" si="14"/>
        <v>3394327.01</v>
      </c>
      <c r="E118" s="108">
        <f t="shared" si="14"/>
        <v>0</v>
      </c>
      <c r="F118" s="109">
        <f t="shared" si="14"/>
        <v>0</v>
      </c>
      <c r="G118" s="110">
        <f t="shared" si="14"/>
        <v>0</v>
      </c>
      <c r="H118" s="30">
        <f t="shared" si="14"/>
        <v>3988327.01</v>
      </c>
    </row>
    <row r="119" spans="1:8" ht="39.75">
      <c r="A119" s="47" t="s">
        <v>2</v>
      </c>
      <c r="B119" s="44" t="s">
        <v>3</v>
      </c>
      <c r="C119" s="44" t="s">
        <v>4</v>
      </c>
      <c r="D119" s="44" t="s">
        <v>5</v>
      </c>
      <c r="E119" s="44" t="s">
        <v>37</v>
      </c>
      <c r="F119" s="47" t="s">
        <v>7</v>
      </c>
      <c r="G119" s="57" t="s">
        <v>8</v>
      </c>
    </row>
    <row r="120" spans="1:8">
      <c r="A120" s="47" t="s">
        <v>11</v>
      </c>
      <c r="B120" s="85"/>
      <c r="C120" s="85"/>
      <c r="D120" s="85"/>
      <c r="E120" s="86"/>
      <c r="F120" s="87"/>
      <c r="G120" s="88"/>
    </row>
    <row r="121" spans="1:8" ht="39.75">
      <c r="A121" s="47" t="s">
        <v>100</v>
      </c>
      <c r="B121" s="90"/>
      <c r="C121" s="90"/>
      <c r="D121" s="90"/>
      <c r="E121" s="91"/>
      <c r="F121" s="92"/>
      <c r="G121" s="93"/>
    </row>
    <row r="122" spans="1:8" ht="52.5">
      <c r="A122" s="47" t="s">
        <v>150</v>
      </c>
      <c r="B122" s="90"/>
      <c r="C122" s="90"/>
      <c r="D122" s="90"/>
      <c r="E122" s="91"/>
      <c r="F122" s="92"/>
      <c r="G122" s="93"/>
    </row>
    <row r="123" spans="1:8" ht="65.25">
      <c r="A123" s="25" t="s">
        <v>151</v>
      </c>
      <c r="B123" s="26">
        <v>5000</v>
      </c>
      <c r="C123" s="26">
        <v>0</v>
      </c>
      <c r="D123" s="27">
        <v>0</v>
      </c>
      <c r="E123" s="26">
        <v>0</v>
      </c>
      <c r="F123" s="25">
        <v>0</v>
      </c>
      <c r="G123" s="29">
        <v>0</v>
      </c>
      <c r="H123" s="30">
        <f t="shared" ref="H123:H138" si="15">SUM(B123:G123)</f>
        <v>5000</v>
      </c>
    </row>
    <row r="124" spans="1:8" ht="65.25">
      <c r="A124" s="25" t="s">
        <v>153</v>
      </c>
      <c r="B124" s="26">
        <v>0</v>
      </c>
      <c r="C124" s="26">
        <v>877955.82</v>
      </c>
      <c r="D124" s="27">
        <v>0</v>
      </c>
      <c r="E124" s="26">
        <v>0</v>
      </c>
      <c r="F124" s="25">
        <v>0</v>
      </c>
      <c r="G124" s="29">
        <v>0</v>
      </c>
      <c r="H124" s="30">
        <f t="shared" si="15"/>
        <v>877955.82</v>
      </c>
    </row>
    <row r="125" spans="1:8" ht="96.6" customHeight="1">
      <c r="A125" s="42" t="s">
        <v>155</v>
      </c>
      <c r="B125" s="26">
        <v>3000</v>
      </c>
      <c r="C125" s="26">
        <v>0</v>
      </c>
      <c r="D125" s="26">
        <v>0</v>
      </c>
      <c r="E125" s="26">
        <v>0</v>
      </c>
      <c r="F125" s="25">
        <v>0</v>
      </c>
      <c r="G125" s="29">
        <v>0</v>
      </c>
      <c r="H125" s="30">
        <f t="shared" si="15"/>
        <v>3000</v>
      </c>
    </row>
    <row r="126" spans="1:8" ht="58.9" customHeight="1">
      <c r="A126" s="42" t="s">
        <v>157</v>
      </c>
      <c r="B126" s="26">
        <v>0</v>
      </c>
      <c r="C126" s="26">
        <v>0</v>
      </c>
      <c r="D126" s="27">
        <v>0</v>
      </c>
      <c r="E126" s="26">
        <v>0</v>
      </c>
      <c r="F126" s="25">
        <v>0</v>
      </c>
      <c r="G126" s="111">
        <v>573421.62</v>
      </c>
      <c r="H126" s="30">
        <f t="shared" si="15"/>
        <v>573421.62</v>
      </c>
    </row>
    <row r="127" spans="1:8" ht="76.150000000000006" customHeight="1">
      <c r="A127" s="42" t="s">
        <v>159</v>
      </c>
      <c r="B127" s="26">
        <v>0</v>
      </c>
      <c r="C127" s="26">
        <v>0</v>
      </c>
      <c r="D127" s="27">
        <v>0</v>
      </c>
      <c r="E127" s="26">
        <v>0</v>
      </c>
      <c r="F127" s="25">
        <v>0</v>
      </c>
      <c r="G127" s="29">
        <v>100000</v>
      </c>
      <c r="H127" s="30">
        <f t="shared" si="15"/>
        <v>100000</v>
      </c>
    </row>
    <row r="128" spans="1:8" ht="79.150000000000006" customHeight="1">
      <c r="A128" s="42" t="s">
        <v>161</v>
      </c>
      <c r="B128" s="26">
        <v>0</v>
      </c>
      <c r="C128" s="26">
        <v>2000</v>
      </c>
      <c r="D128" s="26">
        <v>0</v>
      </c>
      <c r="E128" s="26">
        <v>0</v>
      </c>
      <c r="F128" s="25">
        <v>0</v>
      </c>
      <c r="G128" s="29">
        <v>0</v>
      </c>
      <c r="H128" s="30">
        <f t="shared" si="15"/>
        <v>2000</v>
      </c>
    </row>
    <row r="129" spans="1:8" ht="49.15" customHeight="1">
      <c r="A129" s="42" t="s">
        <v>163</v>
      </c>
      <c r="B129" s="26">
        <v>0</v>
      </c>
      <c r="C129" s="26">
        <v>2000</v>
      </c>
      <c r="D129" s="27">
        <v>0</v>
      </c>
      <c r="E129" s="26">
        <v>0</v>
      </c>
      <c r="F129" s="25">
        <v>0</v>
      </c>
      <c r="G129" s="29">
        <v>0</v>
      </c>
      <c r="H129" s="30">
        <f t="shared" si="15"/>
        <v>2000</v>
      </c>
    </row>
    <row r="130" spans="1:8" ht="84" customHeight="1">
      <c r="A130" s="42" t="s">
        <v>165</v>
      </c>
      <c r="B130" s="112">
        <v>0</v>
      </c>
      <c r="C130" s="26">
        <v>2000</v>
      </c>
      <c r="D130" s="26">
        <v>0</v>
      </c>
      <c r="E130" s="26">
        <v>0</v>
      </c>
      <c r="F130" s="25">
        <v>0</v>
      </c>
      <c r="G130" s="29">
        <v>0</v>
      </c>
      <c r="H130" s="30">
        <f t="shared" si="15"/>
        <v>2000</v>
      </c>
    </row>
    <row r="131" spans="1:8" ht="80.45" customHeight="1">
      <c r="A131" s="42" t="s">
        <v>167</v>
      </c>
      <c r="B131" s="113">
        <v>0</v>
      </c>
      <c r="C131" s="26">
        <v>2000</v>
      </c>
      <c r="D131" s="27">
        <v>0</v>
      </c>
      <c r="E131" s="26">
        <v>0</v>
      </c>
      <c r="F131" s="25">
        <v>0</v>
      </c>
      <c r="G131" s="29">
        <v>0</v>
      </c>
      <c r="H131" s="30">
        <f t="shared" si="15"/>
        <v>2000</v>
      </c>
    </row>
    <row r="132" spans="1:8" ht="58.15" customHeight="1">
      <c r="A132" s="42" t="s">
        <v>169</v>
      </c>
      <c r="B132" s="113">
        <v>0</v>
      </c>
      <c r="C132" s="26">
        <v>0</v>
      </c>
      <c r="D132" s="26">
        <v>37412.31</v>
      </c>
      <c r="E132" s="26">
        <v>0</v>
      </c>
      <c r="F132" s="25">
        <v>0</v>
      </c>
      <c r="G132" s="29">
        <v>0</v>
      </c>
      <c r="H132" s="30">
        <f t="shared" si="15"/>
        <v>37412.31</v>
      </c>
    </row>
    <row r="133" spans="1:8" ht="94.15" customHeight="1">
      <c r="A133" s="42" t="s">
        <v>170</v>
      </c>
      <c r="B133" s="114">
        <v>0</v>
      </c>
      <c r="C133" s="26">
        <v>0</v>
      </c>
      <c r="D133" s="26">
        <v>37412.31</v>
      </c>
      <c r="E133" s="26">
        <v>0</v>
      </c>
      <c r="F133" s="25">
        <v>0</v>
      </c>
      <c r="G133" s="29">
        <v>0</v>
      </c>
      <c r="H133" s="30">
        <f t="shared" si="15"/>
        <v>37412.31</v>
      </c>
    </row>
    <row r="134" spans="1:8" ht="73.900000000000006" customHeight="1">
      <c r="A134" s="42" t="s">
        <v>171</v>
      </c>
      <c r="B134" s="114">
        <v>0</v>
      </c>
      <c r="C134" s="26">
        <v>0</v>
      </c>
      <c r="D134" s="26">
        <v>37412.32</v>
      </c>
      <c r="E134" s="26">
        <v>0</v>
      </c>
      <c r="F134" s="25">
        <v>0</v>
      </c>
      <c r="G134" s="29">
        <v>0</v>
      </c>
      <c r="H134" s="30">
        <f t="shared" si="15"/>
        <v>37412.32</v>
      </c>
    </row>
    <row r="135" spans="1:8" ht="68.45" customHeight="1">
      <c r="A135" s="42" t="s">
        <v>172</v>
      </c>
      <c r="B135" s="113">
        <v>3000</v>
      </c>
      <c r="C135" s="26">
        <v>1000</v>
      </c>
      <c r="D135" s="26">
        <v>0</v>
      </c>
      <c r="E135" s="26">
        <v>0</v>
      </c>
      <c r="F135" s="25">
        <v>0</v>
      </c>
      <c r="G135" s="29">
        <v>0</v>
      </c>
      <c r="H135" s="30">
        <f t="shared" si="15"/>
        <v>4000</v>
      </c>
    </row>
    <row r="136" spans="1:8" ht="78" customHeight="1">
      <c r="A136" s="42" t="s">
        <v>173</v>
      </c>
      <c r="B136" s="113">
        <v>5000</v>
      </c>
      <c r="C136" s="26">
        <v>3222</v>
      </c>
      <c r="D136" s="26">
        <v>0</v>
      </c>
      <c r="E136" s="26">
        <v>0</v>
      </c>
      <c r="F136" s="25">
        <v>0</v>
      </c>
      <c r="G136" s="29">
        <v>0</v>
      </c>
      <c r="H136" s="30">
        <f t="shared" si="15"/>
        <v>8222</v>
      </c>
    </row>
    <row r="137" spans="1:8" ht="89.45" customHeight="1">
      <c r="A137" s="42" t="s">
        <v>174</v>
      </c>
      <c r="B137" s="113">
        <v>2000</v>
      </c>
      <c r="C137" s="26">
        <v>1000</v>
      </c>
      <c r="D137" s="26">
        <v>0</v>
      </c>
      <c r="E137" s="26">
        <v>0</v>
      </c>
      <c r="F137" s="25">
        <v>0</v>
      </c>
      <c r="G137" s="29">
        <v>0</v>
      </c>
      <c r="H137" s="30">
        <f t="shared" si="15"/>
        <v>3000</v>
      </c>
    </row>
    <row r="138" spans="1:8" ht="70.150000000000006" customHeight="1">
      <c r="A138" s="42" t="s">
        <v>175</v>
      </c>
      <c r="B138" s="113">
        <v>3000</v>
      </c>
      <c r="C138" s="26">
        <v>2000</v>
      </c>
      <c r="D138" s="26">
        <v>0</v>
      </c>
      <c r="E138" s="26">
        <v>0</v>
      </c>
      <c r="F138" s="25">
        <v>0</v>
      </c>
      <c r="G138" s="29">
        <v>0</v>
      </c>
      <c r="H138" s="30">
        <f t="shared" si="15"/>
        <v>5000</v>
      </c>
    </row>
    <row r="139" spans="1:8" ht="27">
      <c r="A139" s="28" t="s">
        <v>35</v>
      </c>
      <c r="B139" s="27">
        <f t="shared" ref="B139:H139" si="16">SUM(B123:B138)</f>
        <v>21000</v>
      </c>
      <c r="C139" s="27">
        <f t="shared" si="16"/>
        <v>893177.82</v>
      </c>
      <c r="D139" s="27">
        <f t="shared" si="16"/>
        <v>112236.94</v>
      </c>
      <c r="E139" s="26">
        <f t="shared" si="16"/>
        <v>0</v>
      </c>
      <c r="F139" s="26">
        <f t="shared" si="16"/>
        <v>0</v>
      </c>
      <c r="G139" s="67">
        <f t="shared" si="16"/>
        <v>673421.62</v>
      </c>
      <c r="H139" s="58">
        <f t="shared" si="16"/>
        <v>1699836.38</v>
      </c>
    </row>
    <row r="140" spans="1:8" ht="39.75">
      <c r="A140" s="47" t="s">
        <v>2</v>
      </c>
      <c r="B140" s="45"/>
      <c r="C140" s="44" t="s">
        <v>4</v>
      </c>
      <c r="D140" s="44" t="s">
        <v>5</v>
      </c>
      <c r="E140" s="44" t="s">
        <v>176</v>
      </c>
      <c r="F140" s="47" t="s">
        <v>7</v>
      </c>
      <c r="G140" s="57" t="s">
        <v>8</v>
      </c>
    </row>
    <row r="141" spans="1:8">
      <c r="A141" s="47" t="s">
        <v>11</v>
      </c>
      <c r="B141" s="45"/>
      <c r="C141" s="85"/>
      <c r="D141" s="85"/>
      <c r="E141" s="86"/>
      <c r="F141" s="87"/>
      <c r="G141" s="88"/>
    </row>
    <row r="142" spans="1:8" ht="66.599999999999994" customHeight="1">
      <c r="A142" s="47" t="s">
        <v>177</v>
      </c>
      <c r="B142" s="45"/>
      <c r="C142" s="90"/>
      <c r="D142" s="90"/>
      <c r="E142" s="91"/>
      <c r="F142" s="92"/>
      <c r="G142" s="93"/>
    </row>
    <row r="143" spans="1:8" ht="52.5">
      <c r="A143" s="25" t="s">
        <v>16</v>
      </c>
      <c r="B143" s="26">
        <v>0</v>
      </c>
      <c r="C143" s="26">
        <v>1210504.47</v>
      </c>
      <c r="D143" s="27">
        <v>0</v>
      </c>
      <c r="E143" s="26">
        <v>0</v>
      </c>
      <c r="F143" s="25">
        <v>0</v>
      </c>
      <c r="G143" s="29">
        <v>0</v>
      </c>
      <c r="H143" s="30">
        <f t="shared" ref="H143:H156" si="17">SUM(B143:G143)</f>
        <v>1210504.47</v>
      </c>
    </row>
    <row r="144" spans="1:8" ht="65.25">
      <c r="A144" s="25" t="s">
        <v>178</v>
      </c>
      <c r="B144" s="26">
        <v>10000</v>
      </c>
      <c r="C144" s="26">
        <v>0</v>
      </c>
      <c r="D144" s="27">
        <v>0</v>
      </c>
      <c r="E144" s="26">
        <v>0</v>
      </c>
      <c r="F144" s="25">
        <v>0</v>
      </c>
      <c r="G144" s="29">
        <v>0</v>
      </c>
      <c r="H144" s="30">
        <f t="shared" si="17"/>
        <v>10000</v>
      </c>
    </row>
    <row r="145" spans="1:8" ht="47.45" customHeight="1">
      <c r="A145" s="42" t="s">
        <v>179</v>
      </c>
      <c r="B145" s="26">
        <v>0</v>
      </c>
      <c r="C145" s="26">
        <v>0</v>
      </c>
      <c r="D145" s="26">
        <v>183173.01</v>
      </c>
      <c r="E145" s="26">
        <v>0</v>
      </c>
      <c r="F145" s="25">
        <v>0</v>
      </c>
      <c r="G145" s="29">
        <v>0</v>
      </c>
      <c r="H145" s="30">
        <f t="shared" si="17"/>
        <v>183173.01</v>
      </c>
    </row>
    <row r="146" spans="1:8" ht="51.6" customHeight="1">
      <c r="A146" s="60" t="s">
        <v>180</v>
      </c>
      <c r="B146" s="32">
        <v>0</v>
      </c>
      <c r="C146" s="32">
        <v>0</v>
      </c>
      <c r="D146" s="32">
        <v>430378.01</v>
      </c>
      <c r="E146" s="32">
        <v>0</v>
      </c>
      <c r="F146" s="34">
        <v>0</v>
      </c>
      <c r="G146" s="35">
        <v>0</v>
      </c>
      <c r="H146" s="30">
        <f t="shared" si="17"/>
        <v>430378.01</v>
      </c>
    </row>
    <row r="147" spans="1:8" ht="70.900000000000006" customHeight="1">
      <c r="A147" s="73" t="s">
        <v>181</v>
      </c>
      <c r="B147" s="32">
        <v>0</v>
      </c>
      <c r="C147" s="32">
        <v>0</v>
      </c>
      <c r="D147" s="32">
        <v>240663.33</v>
      </c>
      <c r="E147" s="32">
        <v>0</v>
      </c>
      <c r="F147" s="34">
        <v>0</v>
      </c>
      <c r="G147" s="35">
        <v>0</v>
      </c>
      <c r="H147" s="30">
        <f t="shared" si="17"/>
        <v>240663.33</v>
      </c>
    </row>
    <row r="148" spans="1:8" ht="56.45" customHeight="1">
      <c r="A148" s="60" t="s">
        <v>182</v>
      </c>
      <c r="B148" s="32">
        <v>10000</v>
      </c>
      <c r="C148" s="32">
        <v>0</v>
      </c>
      <c r="D148" s="32">
        <v>0</v>
      </c>
      <c r="E148" s="32">
        <v>0</v>
      </c>
      <c r="F148" s="34">
        <v>0</v>
      </c>
      <c r="G148" s="35">
        <v>0</v>
      </c>
      <c r="H148" s="30">
        <f t="shared" si="17"/>
        <v>10000</v>
      </c>
    </row>
    <row r="149" spans="1:8" ht="69" customHeight="1">
      <c r="A149" s="60" t="s">
        <v>183</v>
      </c>
      <c r="B149" s="32">
        <v>0</v>
      </c>
      <c r="C149" s="32">
        <v>0</v>
      </c>
      <c r="D149" s="32">
        <v>409445.01</v>
      </c>
      <c r="E149" s="32">
        <v>0</v>
      </c>
      <c r="F149" s="34">
        <v>0</v>
      </c>
      <c r="G149" s="35">
        <v>0</v>
      </c>
      <c r="H149" s="30">
        <f t="shared" si="17"/>
        <v>409445.01</v>
      </c>
    </row>
    <row r="150" spans="1:8" ht="34.9" customHeight="1">
      <c r="A150" s="42" t="s">
        <v>184</v>
      </c>
      <c r="B150" s="26">
        <v>0</v>
      </c>
      <c r="C150" s="26">
        <v>0</v>
      </c>
      <c r="D150" s="26">
        <v>123173.01</v>
      </c>
      <c r="E150" s="26">
        <v>0</v>
      </c>
      <c r="F150" s="25">
        <v>0</v>
      </c>
      <c r="G150" s="29">
        <v>0</v>
      </c>
      <c r="H150" s="30">
        <f t="shared" si="17"/>
        <v>123173.01</v>
      </c>
    </row>
    <row r="151" spans="1:8" ht="45" customHeight="1">
      <c r="A151" s="115" t="s">
        <v>186</v>
      </c>
      <c r="B151" s="26">
        <v>0</v>
      </c>
      <c r="C151" s="26">
        <v>0</v>
      </c>
      <c r="D151" s="26">
        <v>93173.01</v>
      </c>
      <c r="E151" s="26">
        <v>0</v>
      </c>
      <c r="F151" s="25">
        <v>0</v>
      </c>
      <c r="G151" s="29">
        <v>0</v>
      </c>
      <c r="H151" s="30">
        <f t="shared" si="17"/>
        <v>93173.01</v>
      </c>
    </row>
    <row r="152" spans="1:8" ht="62.45" customHeight="1">
      <c r="A152" s="115" t="s">
        <v>188</v>
      </c>
      <c r="B152" s="26">
        <v>0</v>
      </c>
      <c r="C152" s="26">
        <v>0</v>
      </c>
      <c r="D152" s="26">
        <v>93173.01</v>
      </c>
      <c r="E152" s="26">
        <v>0</v>
      </c>
      <c r="F152" s="25">
        <v>0</v>
      </c>
      <c r="G152" s="29">
        <v>0</v>
      </c>
      <c r="H152" s="30">
        <f t="shared" si="17"/>
        <v>93173.01</v>
      </c>
    </row>
    <row r="153" spans="1:8" ht="66" customHeight="1">
      <c r="A153" s="116" t="s">
        <v>189</v>
      </c>
      <c r="B153" s="32">
        <v>0</v>
      </c>
      <c r="C153" s="32">
        <v>0</v>
      </c>
      <c r="D153" s="32">
        <v>143173.04</v>
      </c>
      <c r="E153" s="32">
        <v>0</v>
      </c>
      <c r="F153" s="34">
        <v>0</v>
      </c>
      <c r="G153" s="35">
        <v>0</v>
      </c>
      <c r="H153" s="30">
        <f t="shared" si="17"/>
        <v>143173.04</v>
      </c>
    </row>
    <row r="154" spans="1:8" ht="61.9" customHeight="1">
      <c r="A154" s="116" t="s">
        <v>191</v>
      </c>
      <c r="B154" s="32">
        <v>0</v>
      </c>
      <c r="C154" s="32">
        <v>0</v>
      </c>
      <c r="D154" s="32">
        <v>440663.33</v>
      </c>
      <c r="E154" s="32">
        <v>0</v>
      </c>
      <c r="F154" s="34">
        <v>0</v>
      </c>
      <c r="G154" s="35">
        <v>0</v>
      </c>
      <c r="H154" s="30">
        <f t="shared" si="17"/>
        <v>440663.33</v>
      </c>
    </row>
    <row r="155" spans="1:8" ht="69.599999999999994" customHeight="1">
      <c r="A155" s="116" t="s">
        <v>192</v>
      </c>
      <c r="B155" s="32">
        <v>0</v>
      </c>
      <c r="C155" s="32">
        <v>0</v>
      </c>
      <c r="D155" s="32">
        <v>270640.46000000002</v>
      </c>
      <c r="E155" s="32">
        <v>0</v>
      </c>
      <c r="F155" s="34">
        <v>0</v>
      </c>
      <c r="G155" s="35">
        <v>0</v>
      </c>
      <c r="H155" s="30">
        <f t="shared" si="17"/>
        <v>270640.46000000002</v>
      </c>
    </row>
    <row r="156" spans="1:8" ht="78.599999999999994" customHeight="1">
      <c r="A156" s="42" t="s">
        <v>194</v>
      </c>
      <c r="B156" s="26">
        <v>40000</v>
      </c>
      <c r="C156" s="27">
        <v>0</v>
      </c>
      <c r="D156" s="26">
        <v>0</v>
      </c>
      <c r="E156" s="26">
        <v>0</v>
      </c>
      <c r="F156" s="25">
        <v>0</v>
      </c>
      <c r="G156" s="29">
        <v>0</v>
      </c>
      <c r="H156" s="30">
        <f t="shared" si="17"/>
        <v>40000</v>
      </c>
    </row>
    <row r="157" spans="1:8" ht="27">
      <c r="A157" s="83" t="s">
        <v>195</v>
      </c>
      <c r="B157" s="33">
        <f t="shared" ref="B157:H157" si="18">SUM(B143:B156)</f>
        <v>60000</v>
      </c>
      <c r="C157" s="33">
        <f t="shared" si="18"/>
        <v>1210504.47</v>
      </c>
      <c r="D157" s="33">
        <f t="shared" si="18"/>
        <v>2427655.2200000002</v>
      </c>
      <c r="E157" s="32">
        <f t="shared" si="18"/>
        <v>0</v>
      </c>
      <c r="F157" s="34">
        <f t="shared" si="18"/>
        <v>0</v>
      </c>
      <c r="G157" s="35">
        <f t="shared" si="18"/>
        <v>0</v>
      </c>
      <c r="H157" s="58">
        <f t="shared" si="18"/>
        <v>3698159.69</v>
      </c>
    </row>
    <row r="158" spans="1:8" ht="78">
      <c r="A158" s="47" t="s">
        <v>196</v>
      </c>
      <c r="B158" s="44" t="s">
        <v>3</v>
      </c>
      <c r="C158" s="44" t="s">
        <v>4</v>
      </c>
      <c r="D158" s="44" t="s">
        <v>5</v>
      </c>
      <c r="E158" s="44" t="s">
        <v>6</v>
      </c>
      <c r="F158" s="47" t="s">
        <v>7</v>
      </c>
      <c r="G158" s="57" t="s">
        <v>8</v>
      </c>
    </row>
    <row r="159" spans="1:8" ht="65.25">
      <c r="A159" s="28" t="s">
        <v>16</v>
      </c>
      <c r="B159" s="27">
        <v>0</v>
      </c>
      <c r="C159" s="27">
        <v>232803.7</v>
      </c>
      <c r="D159" s="27">
        <v>0</v>
      </c>
      <c r="E159" s="27">
        <v>0</v>
      </c>
      <c r="F159" s="28">
        <v>0</v>
      </c>
      <c r="G159" s="29">
        <v>0</v>
      </c>
      <c r="H159" s="30">
        <f>SUM(B159:G159)</f>
        <v>232803.7</v>
      </c>
    </row>
    <row r="160" spans="1:8" ht="60.6" customHeight="1">
      <c r="A160" s="73" t="s">
        <v>197</v>
      </c>
      <c r="B160" s="32">
        <v>3000</v>
      </c>
      <c r="C160" s="33">
        <v>0</v>
      </c>
      <c r="D160" s="32">
        <v>0</v>
      </c>
      <c r="E160" s="32">
        <v>0</v>
      </c>
      <c r="F160" s="34">
        <v>0</v>
      </c>
      <c r="G160" s="35">
        <v>0</v>
      </c>
      <c r="H160" s="30">
        <f>SUM(B160:G160)</f>
        <v>3000</v>
      </c>
    </row>
    <row r="161" spans="1:8" ht="74.45" customHeight="1">
      <c r="A161" s="73" t="s">
        <v>199</v>
      </c>
      <c r="B161" s="32">
        <v>2000</v>
      </c>
      <c r="C161" s="33">
        <v>0</v>
      </c>
      <c r="D161" s="32">
        <v>0</v>
      </c>
      <c r="E161" s="32">
        <v>0</v>
      </c>
      <c r="F161" s="34">
        <v>0</v>
      </c>
      <c r="G161" s="35">
        <v>0</v>
      </c>
      <c r="H161" s="30">
        <f>SUM(B161:G161)</f>
        <v>2000</v>
      </c>
    </row>
    <row r="162" spans="1:8" ht="90.6" customHeight="1">
      <c r="A162" s="73" t="s">
        <v>201</v>
      </c>
      <c r="B162" s="32">
        <v>3000</v>
      </c>
      <c r="C162" s="33">
        <v>0</v>
      </c>
      <c r="D162" s="32">
        <v>0</v>
      </c>
      <c r="E162" s="32">
        <v>0</v>
      </c>
      <c r="F162" s="34">
        <v>0</v>
      </c>
      <c r="G162" s="35">
        <v>0</v>
      </c>
      <c r="H162" s="30">
        <f>SUM(B162:G162)</f>
        <v>3000</v>
      </c>
    </row>
    <row r="163" spans="1:8" ht="60" customHeight="1">
      <c r="A163" s="73" t="s">
        <v>203</v>
      </c>
      <c r="B163" s="32">
        <v>2000</v>
      </c>
      <c r="C163" s="33">
        <v>0</v>
      </c>
      <c r="D163" s="32">
        <v>0</v>
      </c>
      <c r="E163" s="32">
        <v>0</v>
      </c>
      <c r="F163" s="34">
        <v>0</v>
      </c>
      <c r="G163" s="35">
        <v>0</v>
      </c>
      <c r="H163" s="30">
        <f>SUM(B163:G163)</f>
        <v>2000</v>
      </c>
    </row>
    <row r="164" spans="1:8" ht="27">
      <c r="A164" s="117" t="s">
        <v>35</v>
      </c>
      <c r="B164" s="33">
        <f t="shared" ref="B164:H164" si="19">SUM(B159:B163)</f>
        <v>10000</v>
      </c>
      <c r="C164" s="33">
        <f t="shared" si="19"/>
        <v>232803.7</v>
      </c>
      <c r="D164" s="33">
        <f t="shared" si="19"/>
        <v>0</v>
      </c>
      <c r="E164" s="32">
        <f t="shared" si="19"/>
        <v>0</v>
      </c>
      <c r="F164" s="34">
        <f t="shared" si="19"/>
        <v>0</v>
      </c>
      <c r="G164" s="35">
        <f t="shared" si="19"/>
        <v>0</v>
      </c>
      <c r="H164" s="58">
        <f t="shared" si="19"/>
        <v>242803.7</v>
      </c>
    </row>
    <row r="165" spans="1:8" ht="39.75">
      <c r="A165" s="118" t="s">
        <v>2</v>
      </c>
      <c r="B165" s="44" t="s">
        <v>3</v>
      </c>
      <c r="C165" s="44" t="s">
        <v>4</v>
      </c>
      <c r="D165" s="44" t="s">
        <v>5</v>
      </c>
      <c r="E165" s="44" t="s">
        <v>37</v>
      </c>
      <c r="F165" s="47" t="s">
        <v>7</v>
      </c>
      <c r="G165" s="57" t="s">
        <v>98</v>
      </c>
    </row>
    <row r="166" spans="1:8">
      <c r="A166" s="47" t="s">
        <v>11</v>
      </c>
      <c r="B166" s="85"/>
      <c r="C166" s="85"/>
      <c r="D166" s="85"/>
      <c r="E166" s="86"/>
      <c r="F166" s="87"/>
      <c r="G166" s="88"/>
    </row>
    <row r="167" spans="1:8" ht="46.15" customHeight="1">
      <c r="A167" s="47" t="s">
        <v>205</v>
      </c>
      <c r="B167" s="90"/>
      <c r="C167" s="90"/>
      <c r="D167" s="90"/>
      <c r="E167" s="91"/>
      <c r="F167" s="92"/>
      <c r="G167" s="93"/>
    </row>
    <row r="168" spans="1:8" ht="60" customHeight="1">
      <c r="A168" s="47" t="s">
        <v>206</v>
      </c>
      <c r="B168" s="90"/>
      <c r="C168" s="90"/>
      <c r="D168" s="90"/>
      <c r="E168" s="91"/>
      <c r="F168" s="92"/>
      <c r="G168" s="93"/>
    </row>
    <row r="169" spans="1:8" ht="65.25">
      <c r="A169" s="34" t="s">
        <v>178</v>
      </c>
      <c r="B169" s="32">
        <v>5000</v>
      </c>
      <c r="C169" s="32">
        <v>7728</v>
      </c>
      <c r="D169" s="33">
        <v>0</v>
      </c>
      <c r="E169" s="32">
        <v>0</v>
      </c>
      <c r="F169" s="34">
        <v>0</v>
      </c>
      <c r="G169" s="35">
        <v>0</v>
      </c>
      <c r="H169" s="30">
        <f t="shared" ref="H169:H180" si="20">SUM(B169:G169)</f>
        <v>12728</v>
      </c>
    </row>
    <row r="170" spans="1:8" ht="77.45" customHeight="1">
      <c r="A170" s="51" t="s">
        <v>208</v>
      </c>
      <c r="B170" s="32">
        <v>0</v>
      </c>
      <c r="C170" s="32">
        <v>0</v>
      </c>
      <c r="D170" s="33">
        <v>150000</v>
      </c>
      <c r="E170" s="32">
        <v>0</v>
      </c>
      <c r="F170" s="34">
        <v>0</v>
      </c>
      <c r="G170" s="35">
        <v>0</v>
      </c>
      <c r="H170" s="30">
        <f t="shared" si="20"/>
        <v>150000</v>
      </c>
    </row>
    <row r="171" spans="1:8" ht="65.45" customHeight="1">
      <c r="A171" s="40" t="s">
        <v>210</v>
      </c>
      <c r="B171" s="26">
        <v>15000</v>
      </c>
      <c r="C171" s="26">
        <v>0</v>
      </c>
      <c r="D171" s="27">
        <v>0</v>
      </c>
      <c r="E171" s="26">
        <v>0</v>
      </c>
      <c r="F171" s="25">
        <v>0</v>
      </c>
      <c r="G171" s="29">
        <v>0</v>
      </c>
      <c r="H171" s="30">
        <f t="shared" si="20"/>
        <v>15000</v>
      </c>
    </row>
    <row r="172" spans="1:8" ht="66.599999999999994" customHeight="1">
      <c r="A172" s="113" t="s">
        <v>212</v>
      </c>
      <c r="B172" s="26">
        <v>0</v>
      </c>
      <c r="C172" s="26">
        <v>0</v>
      </c>
      <c r="D172" s="26">
        <v>98760.98</v>
      </c>
      <c r="E172" s="26">
        <v>0</v>
      </c>
      <c r="F172" s="25">
        <v>0</v>
      </c>
      <c r="G172" s="29">
        <v>0</v>
      </c>
      <c r="H172" s="30">
        <f t="shared" si="20"/>
        <v>98760.98</v>
      </c>
    </row>
    <row r="173" spans="1:8" ht="34.9" customHeight="1">
      <c r="A173" s="40" t="s">
        <v>213</v>
      </c>
      <c r="B173" s="26">
        <v>30000</v>
      </c>
      <c r="C173" s="26">
        <v>0</v>
      </c>
      <c r="D173" s="27">
        <v>0</v>
      </c>
      <c r="E173" s="26">
        <v>0</v>
      </c>
      <c r="F173" s="25">
        <v>0</v>
      </c>
      <c r="G173" s="29">
        <v>0</v>
      </c>
      <c r="H173" s="30">
        <f t="shared" si="20"/>
        <v>30000</v>
      </c>
    </row>
    <row r="174" spans="1:8" ht="54.6" customHeight="1">
      <c r="A174" s="40" t="s">
        <v>214</v>
      </c>
      <c r="B174" s="26">
        <v>20200</v>
      </c>
      <c r="C174" s="113">
        <v>0</v>
      </c>
      <c r="D174" s="27">
        <v>0</v>
      </c>
      <c r="E174" s="26">
        <v>0</v>
      </c>
      <c r="F174" s="25">
        <v>0</v>
      </c>
      <c r="G174" s="29">
        <v>0</v>
      </c>
      <c r="H174" s="30">
        <f t="shared" si="20"/>
        <v>20200</v>
      </c>
    </row>
    <row r="175" spans="1:8" ht="58.15" customHeight="1">
      <c r="A175" s="40" t="s">
        <v>216</v>
      </c>
      <c r="B175" s="26">
        <v>30000</v>
      </c>
      <c r="C175" s="113">
        <v>0</v>
      </c>
      <c r="D175" s="27">
        <v>0</v>
      </c>
      <c r="E175" s="26">
        <v>0</v>
      </c>
      <c r="F175" s="25">
        <v>0</v>
      </c>
      <c r="G175" s="29">
        <v>0</v>
      </c>
      <c r="H175" s="30">
        <f t="shared" si="20"/>
        <v>30000</v>
      </c>
    </row>
    <row r="176" spans="1:8" ht="60.6" customHeight="1">
      <c r="A176" s="40" t="s">
        <v>218</v>
      </c>
      <c r="B176" s="26">
        <v>10000</v>
      </c>
      <c r="C176" s="113">
        <v>0</v>
      </c>
      <c r="D176" s="27">
        <v>0</v>
      </c>
      <c r="E176" s="26">
        <v>0</v>
      </c>
      <c r="F176" s="25">
        <v>0</v>
      </c>
      <c r="G176" s="29">
        <v>0</v>
      </c>
      <c r="H176" s="30">
        <f t="shared" si="20"/>
        <v>10000</v>
      </c>
    </row>
    <row r="177" spans="1:8" ht="53.45" customHeight="1">
      <c r="A177" s="40" t="s">
        <v>220</v>
      </c>
      <c r="B177" s="26">
        <v>10000</v>
      </c>
      <c r="C177" s="113">
        <v>0</v>
      </c>
      <c r="D177" s="27">
        <v>0</v>
      </c>
      <c r="E177" s="26">
        <v>0</v>
      </c>
      <c r="F177" s="25">
        <v>0</v>
      </c>
      <c r="G177" s="29">
        <v>0</v>
      </c>
      <c r="H177" s="30">
        <f t="shared" si="20"/>
        <v>10000</v>
      </c>
    </row>
    <row r="178" spans="1:8" ht="55.9" customHeight="1">
      <c r="A178" s="40" t="s">
        <v>222</v>
      </c>
      <c r="B178" s="26">
        <v>10000</v>
      </c>
      <c r="C178" s="113">
        <v>0</v>
      </c>
      <c r="D178" s="27">
        <v>0</v>
      </c>
      <c r="E178" s="26">
        <v>0</v>
      </c>
      <c r="F178" s="25">
        <v>0</v>
      </c>
      <c r="G178" s="29">
        <v>0</v>
      </c>
      <c r="H178" s="30">
        <f t="shared" si="20"/>
        <v>10000</v>
      </c>
    </row>
    <row r="179" spans="1:8" ht="53.45" customHeight="1">
      <c r="A179" s="40" t="s">
        <v>223</v>
      </c>
      <c r="B179" s="26">
        <v>25000</v>
      </c>
      <c r="C179" s="113">
        <v>0</v>
      </c>
      <c r="D179" s="27">
        <v>0</v>
      </c>
      <c r="E179" s="26">
        <v>0</v>
      </c>
      <c r="F179" s="25">
        <v>0</v>
      </c>
      <c r="G179" s="29">
        <v>0</v>
      </c>
      <c r="H179" s="30">
        <f t="shared" si="20"/>
        <v>25000</v>
      </c>
    </row>
    <row r="180" spans="1:8" ht="65.25">
      <c r="A180" s="25" t="s">
        <v>153</v>
      </c>
      <c r="B180" s="26">
        <v>0</v>
      </c>
      <c r="C180" s="26">
        <v>264431.18</v>
      </c>
      <c r="D180" s="27">
        <v>0</v>
      </c>
      <c r="E180" s="26">
        <v>0</v>
      </c>
      <c r="F180" s="25">
        <v>0</v>
      </c>
      <c r="G180" s="29">
        <v>0</v>
      </c>
      <c r="H180" s="30">
        <f t="shared" si="20"/>
        <v>264431.18</v>
      </c>
    </row>
    <row r="181" spans="1:8" ht="27">
      <c r="A181" s="119" t="s">
        <v>195</v>
      </c>
      <c r="B181" s="33">
        <f t="shared" ref="B181:H181" si="21">SUM(B169:B180)</f>
        <v>155200</v>
      </c>
      <c r="C181" s="33">
        <f t="shared" si="21"/>
        <v>272159.18</v>
      </c>
      <c r="D181" s="33">
        <f t="shared" si="21"/>
        <v>248760.98</v>
      </c>
      <c r="E181" s="33">
        <f t="shared" si="21"/>
        <v>0</v>
      </c>
      <c r="F181" s="33">
        <f t="shared" si="21"/>
        <v>0</v>
      </c>
      <c r="G181" s="70">
        <f t="shared" si="21"/>
        <v>0</v>
      </c>
      <c r="H181" s="58">
        <f t="shared" si="21"/>
        <v>676120.16</v>
      </c>
    </row>
    <row r="182" spans="1:8" ht="39.75">
      <c r="A182" s="47" t="s">
        <v>2</v>
      </c>
      <c r="B182" s="44" t="s">
        <v>3</v>
      </c>
      <c r="C182" s="45"/>
      <c r="D182" s="44" t="s">
        <v>5</v>
      </c>
      <c r="E182" s="44" t="s">
        <v>37</v>
      </c>
      <c r="F182" s="47" t="s">
        <v>7</v>
      </c>
      <c r="G182" s="57" t="s">
        <v>8</v>
      </c>
    </row>
    <row r="183" spans="1:8">
      <c r="A183" s="47" t="s">
        <v>11</v>
      </c>
      <c r="B183" s="85"/>
      <c r="C183" s="45"/>
      <c r="D183" s="85"/>
      <c r="E183" s="86"/>
      <c r="F183" s="87"/>
      <c r="G183" s="88"/>
    </row>
    <row r="184" spans="1:8" ht="103.5">
      <c r="A184" s="47" t="s">
        <v>224</v>
      </c>
      <c r="B184" s="48"/>
      <c r="C184" s="45"/>
      <c r="D184" s="48"/>
      <c r="E184" s="120"/>
      <c r="F184" s="121"/>
      <c r="G184" s="50"/>
    </row>
    <row r="185" spans="1:8" ht="52.5">
      <c r="A185" s="34" t="s">
        <v>225</v>
      </c>
      <c r="B185" s="52">
        <v>0</v>
      </c>
      <c r="C185" s="32">
        <v>10262</v>
      </c>
      <c r="D185" s="53">
        <v>0</v>
      </c>
      <c r="E185" s="52">
        <v>0</v>
      </c>
      <c r="F185" s="54">
        <v>0</v>
      </c>
      <c r="G185" s="55">
        <v>0</v>
      </c>
      <c r="H185" s="30">
        <f t="shared" ref="H185:H200" si="22">SUM(B185:G185)</f>
        <v>10262</v>
      </c>
    </row>
    <row r="186" spans="1:8" ht="65.25">
      <c r="A186" s="34" t="s">
        <v>153</v>
      </c>
      <c r="B186" s="33">
        <v>0</v>
      </c>
      <c r="C186" s="32">
        <v>817737.69</v>
      </c>
      <c r="D186" s="53">
        <v>0</v>
      </c>
      <c r="E186" s="52">
        <v>0</v>
      </c>
      <c r="F186" s="54">
        <v>0</v>
      </c>
      <c r="G186" s="55">
        <v>0</v>
      </c>
      <c r="H186" s="30">
        <f t="shared" si="22"/>
        <v>817737.69</v>
      </c>
    </row>
    <row r="187" spans="1:8" ht="52.15" customHeight="1">
      <c r="A187" s="51" t="s">
        <v>227</v>
      </c>
      <c r="B187" s="32">
        <v>100000</v>
      </c>
      <c r="C187" s="32">
        <v>0</v>
      </c>
      <c r="D187" s="52">
        <v>0</v>
      </c>
      <c r="E187" s="52">
        <v>0</v>
      </c>
      <c r="F187" s="54">
        <v>0</v>
      </c>
      <c r="G187" s="122">
        <v>0</v>
      </c>
      <c r="H187" s="30">
        <f t="shared" si="22"/>
        <v>100000</v>
      </c>
    </row>
    <row r="188" spans="1:8" ht="80.45" customHeight="1">
      <c r="A188" s="51" t="s">
        <v>229</v>
      </c>
      <c r="B188" s="32">
        <v>200000</v>
      </c>
      <c r="C188" s="32">
        <v>0</v>
      </c>
      <c r="D188" s="52">
        <v>0</v>
      </c>
      <c r="E188" s="52">
        <v>0</v>
      </c>
      <c r="F188" s="54">
        <v>0</v>
      </c>
      <c r="G188" s="122">
        <v>0</v>
      </c>
      <c r="H188" s="30">
        <f t="shared" si="22"/>
        <v>200000</v>
      </c>
    </row>
    <row r="189" spans="1:8" ht="36" customHeight="1">
      <c r="A189" s="51" t="s">
        <v>230</v>
      </c>
      <c r="B189" s="32">
        <v>0</v>
      </c>
      <c r="C189" s="32">
        <v>0</v>
      </c>
      <c r="D189" s="52">
        <v>1161930.04</v>
      </c>
      <c r="E189" s="52">
        <v>0</v>
      </c>
      <c r="F189" s="54">
        <v>0</v>
      </c>
      <c r="G189" s="55">
        <v>0</v>
      </c>
      <c r="H189" s="30">
        <f t="shared" si="22"/>
        <v>1161930.04</v>
      </c>
    </row>
    <row r="190" spans="1:8" ht="45" customHeight="1">
      <c r="A190" s="51" t="s">
        <v>231</v>
      </c>
      <c r="B190" s="32">
        <v>0</v>
      </c>
      <c r="C190" s="32">
        <v>0</v>
      </c>
      <c r="D190" s="52">
        <v>911930.04</v>
      </c>
      <c r="E190" s="52">
        <v>0</v>
      </c>
      <c r="F190" s="54">
        <v>0</v>
      </c>
      <c r="G190" s="55">
        <v>0</v>
      </c>
      <c r="H190" s="30">
        <f t="shared" si="22"/>
        <v>911930.04</v>
      </c>
    </row>
    <row r="191" spans="1:8" ht="50.45" customHeight="1">
      <c r="A191" s="51" t="s">
        <v>233</v>
      </c>
      <c r="B191" s="32">
        <v>0</v>
      </c>
      <c r="C191" s="32">
        <v>0</v>
      </c>
      <c r="D191" s="52">
        <v>315387.15999999997</v>
      </c>
      <c r="E191" s="52">
        <v>0</v>
      </c>
      <c r="F191" s="54">
        <v>0</v>
      </c>
      <c r="G191" s="55">
        <v>0</v>
      </c>
      <c r="H191" s="30">
        <f t="shared" si="22"/>
        <v>315387.15999999997</v>
      </c>
    </row>
    <row r="192" spans="1:8" ht="49.9" customHeight="1">
      <c r="A192" s="51" t="s">
        <v>235</v>
      </c>
      <c r="B192" s="32">
        <v>0</v>
      </c>
      <c r="C192" s="32">
        <v>0</v>
      </c>
      <c r="D192" s="52">
        <v>0</v>
      </c>
      <c r="E192" s="52">
        <v>0</v>
      </c>
      <c r="F192" s="54">
        <v>250000</v>
      </c>
      <c r="G192" s="55">
        <v>0</v>
      </c>
      <c r="H192" s="30">
        <f t="shared" si="22"/>
        <v>250000</v>
      </c>
    </row>
    <row r="193" spans="1:8" ht="62.45" customHeight="1">
      <c r="A193" s="51" t="s">
        <v>237</v>
      </c>
      <c r="B193" s="32">
        <v>147610.76</v>
      </c>
      <c r="C193" s="32">
        <v>0</v>
      </c>
      <c r="D193" s="53">
        <v>0</v>
      </c>
      <c r="E193" s="52">
        <v>0</v>
      </c>
      <c r="F193" s="54">
        <v>0</v>
      </c>
      <c r="G193" s="55">
        <v>0</v>
      </c>
      <c r="H193" s="30">
        <f t="shared" si="22"/>
        <v>147610.76</v>
      </c>
    </row>
    <row r="194" spans="1:8" ht="57" customHeight="1">
      <c r="A194" s="51" t="s">
        <v>239</v>
      </c>
      <c r="B194" s="32">
        <v>0</v>
      </c>
      <c r="C194" s="32">
        <v>0</v>
      </c>
      <c r="D194" s="52">
        <v>5752942.8300000001</v>
      </c>
      <c r="E194" s="52">
        <v>0</v>
      </c>
      <c r="F194" s="54">
        <v>0</v>
      </c>
      <c r="G194" s="55">
        <v>0</v>
      </c>
      <c r="H194" s="30">
        <f t="shared" si="22"/>
        <v>5752942.8300000001</v>
      </c>
    </row>
    <row r="195" spans="1:8" ht="49.9" customHeight="1">
      <c r="A195" s="40" t="s">
        <v>241</v>
      </c>
      <c r="B195" s="26">
        <v>0</v>
      </c>
      <c r="C195" s="27">
        <v>0</v>
      </c>
      <c r="D195" s="123">
        <v>990847.44</v>
      </c>
      <c r="E195" s="123">
        <v>0</v>
      </c>
      <c r="F195" s="124">
        <v>0</v>
      </c>
      <c r="G195" s="125">
        <v>0</v>
      </c>
      <c r="H195" s="30">
        <f t="shared" si="22"/>
        <v>990847.44</v>
      </c>
    </row>
    <row r="196" spans="1:8" ht="70.150000000000006" customHeight="1">
      <c r="A196" s="51" t="s">
        <v>243</v>
      </c>
      <c r="B196" s="32">
        <v>0</v>
      </c>
      <c r="C196" s="33">
        <v>0</v>
      </c>
      <c r="D196" s="52">
        <v>1100000</v>
      </c>
      <c r="E196" s="52">
        <v>0</v>
      </c>
      <c r="F196" s="54">
        <v>0</v>
      </c>
      <c r="G196" s="55">
        <v>0</v>
      </c>
      <c r="H196" s="30">
        <f t="shared" si="22"/>
        <v>1100000</v>
      </c>
    </row>
    <row r="197" spans="1:8" ht="49.9" customHeight="1">
      <c r="A197" s="51" t="s">
        <v>245</v>
      </c>
      <c r="B197" s="32">
        <v>391128.36</v>
      </c>
      <c r="C197" s="33">
        <v>0</v>
      </c>
      <c r="D197" s="53">
        <v>0</v>
      </c>
      <c r="E197" s="52">
        <v>0</v>
      </c>
      <c r="F197" s="54">
        <v>0</v>
      </c>
      <c r="G197" s="55">
        <v>0</v>
      </c>
      <c r="H197" s="30">
        <f t="shared" si="22"/>
        <v>391128.36</v>
      </c>
    </row>
    <row r="198" spans="1:8" ht="57" customHeight="1">
      <c r="A198" s="126" t="s">
        <v>246</v>
      </c>
      <c r="B198" s="127">
        <v>200000</v>
      </c>
      <c r="C198" s="128">
        <v>0</v>
      </c>
      <c r="D198" s="129">
        <v>0</v>
      </c>
      <c r="E198" s="129">
        <v>0</v>
      </c>
      <c r="F198" s="130">
        <v>0</v>
      </c>
      <c r="G198" s="131">
        <v>0</v>
      </c>
      <c r="H198" s="30">
        <f t="shared" si="22"/>
        <v>200000</v>
      </c>
    </row>
    <row r="199" spans="1:8" ht="67.900000000000006" customHeight="1">
      <c r="A199" s="51" t="s">
        <v>247</v>
      </c>
      <c r="B199" s="32">
        <v>50000</v>
      </c>
      <c r="C199" s="33">
        <v>0</v>
      </c>
      <c r="D199" s="53">
        <v>0</v>
      </c>
      <c r="E199" s="52">
        <v>0</v>
      </c>
      <c r="F199" s="54">
        <v>0</v>
      </c>
      <c r="G199" s="55">
        <v>0</v>
      </c>
      <c r="H199" s="30">
        <f t="shared" si="22"/>
        <v>50000</v>
      </c>
    </row>
    <row r="200" spans="1:8" ht="104.45" customHeight="1">
      <c r="A200" s="51" t="s">
        <v>325</v>
      </c>
      <c r="B200" s="32">
        <v>500000</v>
      </c>
      <c r="C200" s="33">
        <v>0</v>
      </c>
      <c r="D200" s="53">
        <v>0</v>
      </c>
      <c r="E200" s="52">
        <v>0</v>
      </c>
      <c r="F200" s="54">
        <v>0</v>
      </c>
      <c r="G200" s="55">
        <v>0</v>
      </c>
      <c r="H200" s="30">
        <f t="shared" si="22"/>
        <v>500000</v>
      </c>
    </row>
    <row r="201" spans="1:8" ht="25.5">
      <c r="A201" s="132" t="s">
        <v>195</v>
      </c>
      <c r="B201" s="33">
        <f t="shared" ref="B201:H201" si="23">SUM(B185:B200)</f>
        <v>1588739.12</v>
      </c>
      <c r="C201" s="33">
        <f t="shared" si="23"/>
        <v>827999.69</v>
      </c>
      <c r="D201" s="53">
        <f t="shared" si="23"/>
        <v>10233037.51</v>
      </c>
      <c r="E201" s="53">
        <f t="shared" si="23"/>
        <v>0</v>
      </c>
      <c r="F201" s="133">
        <f t="shared" si="23"/>
        <v>250000</v>
      </c>
      <c r="G201" s="55">
        <f t="shared" si="23"/>
        <v>0</v>
      </c>
      <c r="H201" s="58">
        <f t="shared" si="23"/>
        <v>12899776.32</v>
      </c>
    </row>
    <row r="202" spans="1:8" ht="39.75">
      <c r="A202" s="47" t="s">
        <v>2</v>
      </c>
      <c r="B202" s="44" t="s">
        <v>3</v>
      </c>
      <c r="C202" s="44" t="s">
        <v>4</v>
      </c>
      <c r="D202" s="44" t="s">
        <v>5</v>
      </c>
      <c r="E202" s="44" t="s">
        <v>37</v>
      </c>
      <c r="F202" s="47" t="s">
        <v>7</v>
      </c>
      <c r="G202" s="57" t="s">
        <v>8</v>
      </c>
    </row>
    <row r="203" spans="1:8">
      <c r="A203" s="47" t="s">
        <v>11</v>
      </c>
      <c r="B203" s="85"/>
      <c r="C203" s="85"/>
      <c r="D203" s="85"/>
      <c r="E203" s="86"/>
      <c r="F203" s="87"/>
      <c r="G203" s="88"/>
    </row>
    <row r="204" spans="1:8" ht="65.25">
      <c r="A204" s="47" t="s">
        <v>248</v>
      </c>
      <c r="B204" s="90"/>
      <c r="C204" s="90"/>
      <c r="D204" s="90"/>
      <c r="E204" s="91"/>
      <c r="F204" s="92"/>
      <c r="G204" s="93"/>
    </row>
    <row r="205" spans="1:8" ht="43.9" customHeight="1">
      <c r="A205" s="47" t="s">
        <v>249</v>
      </c>
      <c r="B205" s="48"/>
      <c r="C205" s="48"/>
      <c r="D205" s="48"/>
      <c r="E205" s="120"/>
      <c r="F205" s="121"/>
      <c r="G205" s="50"/>
    </row>
    <row r="206" spans="1:8" ht="65.25">
      <c r="A206" s="34" t="s">
        <v>250</v>
      </c>
      <c r="B206" s="32">
        <v>10000</v>
      </c>
      <c r="C206" s="32">
        <v>0</v>
      </c>
      <c r="D206" s="32">
        <v>0</v>
      </c>
      <c r="E206" s="32">
        <v>0</v>
      </c>
      <c r="F206" s="32">
        <v>0</v>
      </c>
      <c r="G206" s="63">
        <v>0</v>
      </c>
      <c r="H206" s="30">
        <f t="shared" ref="H206:H222" si="24">SUM(B206:G206)</f>
        <v>10000</v>
      </c>
    </row>
    <row r="207" spans="1:8" ht="63.75">
      <c r="A207" s="134" t="s">
        <v>252</v>
      </c>
      <c r="B207" s="26">
        <v>10000</v>
      </c>
      <c r="C207" s="26">
        <v>0</v>
      </c>
      <c r="D207" s="26">
        <v>0</v>
      </c>
      <c r="E207" s="26">
        <v>0</v>
      </c>
      <c r="F207" s="26">
        <v>0</v>
      </c>
      <c r="G207" s="65">
        <v>0</v>
      </c>
      <c r="H207" s="30">
        <f t="shared" si="24"/>
        <v>10000</v>
      </c>
    </row>
    <row r="208" spans="1:8" ht="58.9" customHeight="1">
      <c r="A208" s="134" t="s">
        <v>253</v>
      </c>
      <c r="B208" s="26">
        <v>10000</v>
      </c>
      <c r="C208" s="26">
        <v>0</v>
      </c>
      <c r="D208" s="26">
        <v>0</v>
      </c>
      <c r="E208" s="26">
        <v>0</v>
      </c>
      <c r="F208" s="26">
        <v>0</v>
      </c>
      <c r="G208" s="65">
        <v>0</v>
      </c>
      <c r="H208" s="30">
        <f t="shared" si="24"/>
        <v>10000</v>
      </c>
    </row>
    <row r="209" spans="1:8" ht="55.9" customHeight="1">
      <c r="A209" s="40" t="s">
        <v>254</v>
      </c>
      <c r="B209" s="26">
        <v>10000</v>
      </c>
      <c r="C209" s="26">
        <v>0</v>
      </c>
      <c r="D209" s="26">
        <v>0</v>
      </c>
      <c r="E209" s="26">
        <v>0</v>
      </c>
      <c r="F209" s="26">
        <v>0</v>
      </c>
      <c r="G209" s="65">
        <v>0</v>
      </c>
      <c r="H209" s="30">
        <f t="shared" si="24"/>
        <v>10000</v>
      </c>
    </row>
    <row r="210" spans="1:8" ht="48.6" customHeight="1">
      <c r="A210" s="40" t="s">
        <v>255</v>
      </c>
      <c r="B210" s="26">
        <v>5000</v>
      </c>
      <c r="C210" s="26">
        <v>0</v>
      </c>
      <c r="D210" s="26">
        <v>0</v>
      </c>
      <c r="E210" s="26">
        <v>0</v>
      </c>
      <c r="F210" s="26">
        <v>0</v>
      </c>
      <c r="G210" s="65">
        <v>0</v>
      </c>
      <c r="H210" s="30">
        <f t="shared" si="24"/>
        <v>5000</v>
      </c>
    </row>
    <row r="211" spans="1:8" ht="67.900000000000006" customHeight="1">
      <c r="A211" s="40" t="s">
        <v>256</v>
      </c>
      <c r="B211" s="26">
        <v>15000</v>
      </c>
      <c r="C211" s="26">
        <v>0</v>
      </c>
      <c r="D211" s="26">
        <v>0</v>
      </c>
      <c r="E211" s="26">
        <v>0</v>
      </c>
      <c r="F211" s="26">
        <v>0</v>
      </c>
      <c r="G211" s="65">
        <v>0</v>
      </c>
      <c r="H211" s="30">
        <f t="shared" si="24"/>
        <v>15000</v>
      </c>
    </row>
    <row r="212" spans="1:8" ht="51.6" customHeight="1">
      <c r="A212" s="41" t="s">
        <v>257</v>
      </c>
      <c r="B212" s="26">
        <v>30000</v>
      </c>
      <c r="C212" s="26">
        <v>0</v>
      </c>
      <c r="D212" s="26">
        <v>0</v>
      </c>
      <c r="E212" s="26">
        <v>0</v>
      </c>
      <c r="F212" s="26">
        <v>0</v>
      </c>
      <c r="G212" s="65">
        <v>0</v>
      </c>
      <c r="H212" s="30">
        <f t="shared" si="24"/>
        <v>30000</v>
      </c>
    </row>
    <row r="213" spans="1:8" ht="57.6" customHeight="1">
      <c r="A213" s="40" t="s">
        <v>258</v>
      </c>
      <c r="B213" s="26">
        <v>10000</v>
      </c>
      <c r="C213" s="26">
        <v>0</v>
      </c>
      <c r="D213" s="26">
        <v>0</v>
      </c>
      <c r="E213" s="26">
        <v>0</v>
      </c>
      <c r="F213" s="26">
        <v>0</v>
      </c>
      <c r="G213" s="65">
        <v>0</v>
      </c>
      <c r="H213" s="30">
        <f t="shared" si="24"/>
        <v>10000</v>
      </c>
    </row>
    <row r="214" spans="1:8" ht="58.15" customHeight="1">
      <c r="A214" s="40" t="s">
        <v>259</v>
      </c>
      <c r="B214" s="26">
        <v>40000</v>
      </c>
      <c r="C214" s="26">
        <v>0</v>
      </c>
      <c r="D214" s="26">
        <v>0</v>
      </c>
      <c r="E214" s="26">
        <v>0</v>
      </c>
      <c r="F214" s="26">
        <v>0</v>
      </c>
      <c r="G214" s="65">
        <v>0</v>
      </c>
      <c r="H214" s="30">
        <f t="shared" si="24"/>
        <v>40000</v>
      </c>
    </row>
    <row r="215" spans="1:8" ht="59.45" customHeight="1">
      <c r="A215" s="134" t="s">
        <v>260</v>
      </c>
      <c r="B215" s="26">
        <v>35957.4</v>
      </c>
      <c r="C215" s="26">
        <v>0</v>
      </c>
      <c r="D215" s="26">
        <v>0</v>
      </c>
      <c r="E215" s="26">
        <v>0</v>
      </c>
      <c r="F215" s="26">
        <v>0</v>
      </c>
      <c r="G215" s="65">
        <v>0</v>
      </c>
      <c r="H215" s="30">
        <f t="shared" si="24"/>
        <v>35957.4</v>
      </c>
    </row>
    <row r="216" spans="1:8" ht="63.6" customHeight="1">
      <c r="A216" s="42" t="s">
        <v>261</v>
      </c>
      <c r="B216" s="26">
        <v>626000</v>
      </c>
      <c r="C216" s="26">
        <v>0</v>
      </c>
      <c r="D216" s="26">
        <v>0</v>
      </c>
      <c r="E216" s="26">
        <v>0</v>
      </c>
      <c r="F216" s="26">
        <v>0</v>
      </c>
      <c r="G216" s="65">
        <v>0</v>
      </c>
      <c r="H216" s="30">
        <f t="shared" si="24"/>
        <v>626000</v>
      </c>
    </row>
    <row r="217" spans="1:8" ht="62.45" customHeight="1">
      <c r="A217" s="42" t="s">
        <v>262</v>
      </c>
      <c r="B217" s="26">
        <v>20000</v>
      </c>
      <c r="C217" s="26">
        <v>0</v>
      </c>
      <c r="D217" s="26">
        <v>0</v>
      </c>
      <c r="E217" s="26">
        <v>0</v>
      </c>
      <c r="F217" s="26">
        <v>0</v>
      </c>
      <c r="G217" s="65">
        <v>0</v>
      </c>
      <c r="H217" s="30">
        <f t="shared" si="24"/>
        <v>20000</v>
      </c>
    </row>
    <row r="218" spans="1:8" ht="57.6" customHeight="1">
      <c r="A218" s="42" t="s">
        <v>263</v>
      </c>
      <c r="B218" s="26">
        <v>5000</v>
      </c>
      <c r="C218" s="26">
        <v>0</v>
      </c>
      <c r="D218" s="26">
        <v>0</v>
      </c>
      <c r="E218" s="26">
        <v>0</v>
      </c>
      <c r="F218" s="26">
        <v>0</v>
      </c>
      <c r="G218" s="65">
        <v>0</v>
      </c>
      <c r="H218" s="30">
        <f t="shared" si="24"/>
        <v>5000</v>
      </c>
    </row>
    <row r="219" spans="1:8" ht="51.6" customHeight="1">
      <c r="A219" s="42" t="s">
        <v>264</v>
      </c>
      <c r="B219" s="26">
        <v>5000</v>
      </c>
      <c r="C219" s="26">
        <v>0</v>
      </c>
      <c r="D219" s="26">
        <v>0</v>
      </c>
      <c r="E219" s="26">
        <v>0</v>
      </c>
      <c r="F219" s="26">
        <v>0</v>
      </c>
      <c r="G219" s="65">
        <v>0</v>
      </c>
      <c r="H219" s="30">
        <f t="shared" si="24"/>
        <v>5000</v>
      </c>
    </row>
    <row r="220" spans="1:8" ht="76.5">
      <c r="A220" s="42" t="s">
        <v>265</v>
      </c>
      <c r="B220" s="26">
        <v>5000</v>
      </c>
      <c r="C220" s="26">
        <v>0</v>
      </c>
      <c r="D220" s="26">
        <v>0</v>
      </c>
      <c r="E220" s="26">
        <v>0</v>
      </c>
      <c r="F220" s="26">
        <v>0</v>
      </c>
      <c r="G220" s="65">
        <v>0</v>
      </c>
      <c r="H220" s="30">
        <f t="shared" si="24"/>
        <v>5000</v>
      </c>
    </row>
    <row r="221" spans="1:8" ht="86.45" customHeight="1">
      <c r="A221" s="42" t="s">
        <v>266</v>
      </c>
      <c r="B221" s="26">
        <v>5000</v>
      </c>
      <c r="C221" s="26">
        <v>0</v>
      </c>
      <c r="D221" s="26">
        <v>0</v>
      </c>
      <c r="E221" s="26">
        <v>0</v>
      </c>
      <c r="F221" s="26">
        <v>0</v>
      </c>
      <c r="G221" s="65">
        <v>0</v>
      </c>
      <c r="H221" s="30">
        <f t="shared" si="24"/>
        <v>5000</v>
      </c>
    </row>
    <row r="222" spans="1:8" ht="70.150000000000006" customHeight="1">
      <c r="A222" s="42" t="s">
        <v>267</v>
      </c>
      <c r="B222" s="26">
        <v>7000</v>
      </c>
      <c r="C222" s="26">
        <v>0</v>
      </c>
      <c r="D222" s="26">
        <v>0</v>
      </c>
      <c r="E222" s="26">
        <v>0</v>
      </c>
      <c r="F222" s="26">
        <v>0</v>
      </c>
      <c r="G222" s="65">
        <v>0</v>
      </c>
      <c r="H222" s="30">
        <f t="shared" si="24"/>
        <v>7000</v>
      </c>
    </row>
    <row r="223" spans="1:8" ht="25.5">
      <c r="A223" s="132" t="s">
        <v>195</v>
      </c>
      <c r="B223" s="33">
        <f t="shared" ref="B223:H223" si="25">SUM(B206:B222)</f>
        <v>848957.4</v>
      </c>
      <c r="C223" s="32">
        <f t="shared" si="25"/>
        <v>0</v>
      </c>
      <c r="D223" s="33">
        <f t="shared" si="25"/>
        <v>0</v>
      </c>
      <c r="E223" s="33">
        <f t="shared" si="25"/>
        <v>0</v>
      </c>
      <c r="F223" s="32">
        <f t="shared" si="25"/>
        <v>0</v>
      </c>
      <c r="G223" s="63">
        <f t="shared" si="25"/>
        <v>0</v>
      </c>
      <c r="H223" s="58">
        <f t="shared" si="25"/>
        <v>848957.4</v>
      </c>
    </row>
    <row r="224" spans="1:8" ht="39.75">
      <c r="A224" s="47" t="s">
        <v>2</v>
      </c>
      <c r="B224" s="44" t="s">
        <v>3</v>
      </c>
      <c r="C224" s="44" t="s">
        <v>4</v>
      </c>
      <c r="D224" s="44" t="s">
        <v>5</v>
      </c>
      <c r="E224" s="44" t="s">
        <v>6</v>
      </c>
      <c r="F224" s="47" t="s">
        <v>7</v>
      </c>
      <c r="G224" s="57" t="s">
        <v>268</v>
      </c>
    </row>
    <row r="225" spans="1:8">
      <c r="A225" s="47" t="s">
        <v>11</v>
      </c>
      <c r="B225" s="85"/>
      <c r="C225" s="85"/>
      <c r="D225" s="85"/>
      <c r="E225" s="86"/>
      <c r="F225" s="87"/>
      <c r="G225" s="88"/>
    </row>
    <row r="226" spans="1:8" ht="65.25">
      <c r="A226" s="47" t="s">
        <v>248</v>
      </c>
      <c r="B226" s="90"/>
      <c r="C226" s="90"/>
      <c r="D226" s="90"/>
      <c r="E226" s="91"/>
      <c r="F226" s="92"/>
      <c r="G226" s="93"/>
    </row>
    <row r="227" spans="1:8" ht="50.45" customHeight="1">
      <c r="A227" s="47" t="s">
        <v>269</v>
      </c>
      <c r="B227" s="90"/>
      <c r="C227" s="90"/>
      <c r="D227" s="90"/>
      <c r="E227" s="91"/>
      <c r="F227" s="92"/>
      <c r="G227" s="93"/>
    </row>
    <row r="228" spans="1:8" ht="65.25">
      <c r="A228" s="25" t="s">
        <v>178</v>
      </c>
      <c r="B228" s="26">
        <v>10000</v>
      </c>
      <c r="C228" s="26">
        <v>12845</v>
      </c>
      <c r="D228" s="26">
        <v>0</v>
      </c>
      <c r="E228" s="26">
        <v>0</v>
      </c>
      <c r="F228" s="26">
        <v>0</v>
      </c>
      <c r="G228" s="65">
        <v>0</v>
      </c>
      <c r="H228" s="30">
        <f t="shared" ref="H228:H253" si="26">SUM(B228:G228)</f>
        <v>22845</v>
      </c>
    </row>
    <row r="229" spans="1:8" ht="65.25">
      <c r="A229" s="25" t="s">
        <v>270</v>
      </c>
      <c r="B229" s="26">
        <v>0</v>
      </c>
      <c r="C229" s="26">
        <v>0</v>
      </c>
      <c r="D229" s="26">
        <v>100000</v>
      </c>
      <c r="E229" s="26">
        <v>0</v>
      </c>
      <c r="F229" s="26">
        <v>0</v>
      </c>
      <c r="G229" s="65">
        <v>0</v>
      </c>
      <c r="H229" s="30">
        <f t="shared" si="26"/>
        <v>100000</v>
      </c>
    </row>
    <row r="230" spans="1:8" ht="52.9" customHeight="1">
      <c r="A230" s="42" t="s">
        <v>271</v>
      </c>
      <c r="B230" s="26">
        <v>5000</v>
      </c>
      <c r="C230" s="26">
        <v>0</v>
      </c>
      <c r="D230" s="26">
        <v>0</v>
      </c>
      <c r="E230" s="26">
        <v>0</v>
      </c>
      <c r="F230" s="26">
        <v>0</v>
      </c>
      <c r="G230" s="65">
        <v>0</v>
      </c>
      <c r="H230" s="30">
        <f t="shared" si="26"/>
        <v>5000</v>
      </c>
    </row>
    <row r="231" spans="1:8" ht="64.150000000000006" customHeight="1">
      <c r="A231" s="42" t="s">
        <v>273</v>
      </c>
      <c r="B231" s="26">
        <v>100000</v>
      </c>
      <c r="C231" s="26">
        <v>0</v>
      </c>
      <c r="D231" s="27">
        <v>0</v>
      </c>
      <c r="E231" s="26">
        <v>0</v>
      </c>
      <c r="F231" s="26">
        <v>0</v>
      </c>
      <c r="G231" s="65">
        <v>0</v>
      </c>
      <c r="H231" s="30">
        <f t="shared" si="26"/>
        <v>100000</v>
      </c>
    </row>
    <row r="232" spans="1:8" ht="77.45" customHeight="1">
      <c r="A232" s="42" t="s">
        <v>275</v>
      </c>
      <c r="B232" s="26">
        <v>10000</v>
      </c>
      <c r="C232" s="26">
        <v>0</v>
      </c>
      <c r="D232" s="26">
        <v>0</v>
      </c>
      <c r="E232" s="26">
        <v>0</v>
      </c>
      <c r="F232" s="26">
        <v>0</v>
      </c>
      <c r="G232" s="65">
        <v>0</v>
      </c>
      <c r="H232" s="30">
        <f t="shared" si="26"/>
        <v>10000</v>
      </c>
    </row>
    <row r="233" spans="1:8" ht="66.599999999999994" customHeight="1">
      <c r="A233" s="42" t="s">
        <v>276</v>
      </c>
      <c r="B233" s="26">
        <v>5000</v>
      </c>
      <c r="C233" s="26">
        <v>0</v>
      </c>
      <c r="D233" s="27">
        <v>0</v>
      </c>
      <c r="E233" s="26">
        <v>0</v>
      </c>
      <c r="F233" s="26">
        <v>0</v>
      </c>
      <c r="G233" s="65">
        <v>0</v>
      </c>
      <c r="H233" s="30">
        <f t="shared" si="26"/>
        <v>5000</v>
      </c>
    </row>
    <row r="234" spans="1:8" ht="77.45" customHeight="1">
      <c r="A234" s="42" t="s">
        <v>277</v>
      </c>
      <c r="B234" s="26">
        <v>10000</v>
      </c>
      <c r="C234" s="26">
        <v>0</v>
      </c>
      <c r="D234" s="27">
        <v>0</v>
      </c>
      <c r="E234" s="26">
        <v>0</v>
      </c>
      <c r="F234" s="26">
        <v>0</v>
      </c>
      <c r="G234" s="65">
        <v>0</v>
      </c>
      <c r="H234" s="30">
        <f t="shared" si="26"/>
        <v>10000</v>
      </c>
    </row>
    <row r="235" spans="1:8" ht="84" customHeight="1">
      <c r="A235" s="42" t="s">
        <v>279</v>
      </c>
      <c r="B235" s="26">
        <v>10000</v>
      </c>
      <c r="C235" s="26">
        <v>0</v>
      </c>
      <c r="D235" s="27">
        <v>0</v>
      </c>
      <c r="E235" s="26">
        <v>0</v>
      </c>
      <c r="F235" s="26">
        <v>0</v>
      </c>
      <c r="G235" s="65">
        <v>0</v>
      </c>
      <c r="H235" s="30">
        <f t="shared" si="26"/>
        <v>10000</v>
      </c>
    </row>
    <row r="236" spans="1:8" ht="72" customHeight="1">
      <c r="A236" s="42" t="s">
        <v>281</v>
      </c>
      <c r="B236" s="26">
        <v>10000</v>
      </c>
      <c r="C236" s="26">
        <v>0</v>
      </c>
      <c r="D236" s="27">
        <v>0</v>
      </c>
      <c r="E236" s="26">
        <v>0</v>
      </c>
      <c r="F236" s="26">
        <v>0</v>
      </c>
      <c r="G236" s="65">
        <v>0</v>
      </c>
      <c r="H236" s="30">
        <f t="shared" si="26"/>
        <v>10000</v>
      </c>
    </row>
    <row r="237" spans="1:8" ht="83.45" customHeight="1">
      <c r="A237" s="42" t="s">
        <v>283</v>
      </c>
      <c r="B237" s="26">
        <v>5000</v>
      </c>
      <c r="C237" s="26">
        <v>0</v>
      </c>
      <c r="D237" s="26">
        <v>0</v>
      </c>
      <c r="E237" s="26">
        <v>0</v>
      </c>
      <c r="F237" s="26">
        <v>0</v>
      </c>
      <c r="G237" s="65">
        <v>0</v>
      </c>
      <c r="H237" s="30">
        <f t="shared" si="26"/>
        <v>5000</v>
      </c>
    </row>
    <row r="238" spans="1:8" ht="71.45" customHeight="1">
      <c r="A238" s="42" t="s">
        <v>285</v>
      </c>
      <c r="B238" s="26">
        <v>10000</v>
      </c>
      <c r="C238" s="26">
        <v>0</v>
      </c>
      <c r="D238" s="26">
        <v>0</v>
      </c>
      <c r="E238" s="26">
        <v>0</v>
      </c>
      <c r="F238" s="26">
        <v>0</v>
      </c>
      <c r="G238" s="65">
        <v>0</v>
      </c>
      <c r="H238" s="30">
        <f t="shared" si="26"/>
        <v>10000</v>
      </c>
    </row>
    <row r="239" spans="1:8" ht="67.150000000000006" customHeight="1">
      <c r="A239" s="42" t="s">
        <v>287</v>
      </c>
      <c r="B239" s="26">
        <v>20000</v>
      </c>
      <c r="C239" s="26">
        <v>0</v>
      </c>
      <c r="D239" s="26">
        <v>0</v>
      </c>
      <c r="E239" s="26">
        <v>0</v>
      </c>
      <c r="F239" s="26">
        <v>0</v>
      </c>
      <c r="G239" s="65">
        <v>0</v>
      </c>
      <c r="H239" s="30">
        <f t="shared" si="26"/>
        <v>20000</v>
      </c>
    </row>
    <row r="240" spans="1:8" ht="54.6" customHeight="1">
      <c r="A240" s="42" t="s">
        <v>289</v>
      </c>
      <c r="B240" s="26">
        <v>15000</v>
      </c>
      <c r="C240" s="26">
        <v>0</v>
      </c>
      <c r="D240" s="26">
        <v>0</v>
      </c>
      <c r="E240" s="26">
        <v>0</v>
      </c>
      <c r="F240" s="26">
        <v>0</v>
      </c>
      <c r="G240" s="65">
        <v>0</v>
      </c>
      <c r="H240" s="30">
        <f t="shared" si="26"/>
        <v>15000</v>
      </c>
    </row>
    <row r="241" spans="1:8" ht="78" customHeight="1">
      <c r="A241" s="42" t="s">
        <v>291</v>
      </c>
      <c r="B241" s="26">
        <v>10000</v>
      </c>
      <c r="C241" s="26">
        <v>0</v>
      </c>
      <c r="D241" s="27">
        <v>0</v>
      </c>
      <c r="E241" s="26">
        <v>0</v>
      </c>
      <c r="F241" s="26">
        <v>0</v>
      </c>
      <c r="G241" s="65">
        <v>0</v>
      </c>
      <c r="H241" s="30">
        <f t="shared" si="26"/>
        <v>10000</v>
      </c>
    </row>
    <row r="242" spans="1:8" ht="73.150000000000006" customHeight="1">
      <c r="A242" s="42" t="s">
        <v>293</v>
      </c>
      <c r="B242" s="26">
        <v>6165.65</v>
      </c>
      <c r="C242" s="26">
        <v>0</v>
      </c>
      <c r="D242" s="26">
        <v>0</v>
      </c>
      <c r="E242" s="26">
        <v>0</v>
      </c>
      <c r="F242" s="26">
        <v>0</v>
      </c>
      <c r="G242" s="65">
        <v>0</v>
      </c>
      <c r="H242" s="30">
        <f t="shared" si="26"/>
        <v>6165.65</v>
      </c>
    </row>
    <row r="243" spans="1:8" ht="76.5">
      <c r="A243" s="42" t="s">
        <v>295</v>
      </c>
      <c r="B243" s="26">
        <v>2000</v>
      </c>
      <c r="C243" s="26">
        <v>0</v>
      </c>
      <c r="D243" s="26">
        <v>0</v>
      </c>
      <c r="E243" s="26">
        <v>0</v>
      </c>
      <c r="F243" s="26">
        <v>0</v>
      </c>
      <c r="G243" s="65">
        <v>0</v>
      </c>
      <c r="H243" s="30">
        <f t="shared" si="26"/>
        <v>2000</v>
      </c>
    </row>
    <row r="244" spans="1:8" ht="82.9" customHeight="1">
      <c r="A244" s="42" t="s">
        <v>297</v>
      </c>
      <c r="B244" s="26">
        <v>1000</v>
      </c>
      <c r="C244" s="26">
        <v>0</v>
      </c>
      <c r="D244" s="26">
        <v>0</v>
      </c>
      <c r="E244" s="26">
        <v>0</v>
      </c>
      <c r="F244" s="26">
        <v>0</v>
      </c>
      <c r="G244" s="65">
        <v>0</v>
      </c>
      <c r="H244" s="30">
        <f t="shared" si="26"/>
        <v>1000</v>
      </c>
    </row>
    <row r="245" spans="1:8" ht="84.6" customHeight="1">
      <c r="A245" s="42" t="s">
        <v>298</v>
      </c>
      <c r="B245" s="26">
        <v>5000</v>
      </c>
      <c r="C245" s="26">
        <v>0</v>
      </c>
      <c r="D245" s="26">
        <v>0</v>
      </c>
      <c r="E245" s="26">
        <v>0</v>
      </c>
      <c r="F245" s="26">
        <v>0</v>
      </c>
      <c r="G245" s="65">
        <v>0</v>
      </c>
      <c r="H245" s="30">
        <f t="shared" si="26"/>
        <v>5000</v>
      </c>
    </row>
    <row r="246" spans="1:8" ht="89.25">
      <c r="A246" s="42" t="s">
        <v>299</v>
      </c>
      <c r="B246" s="26">
        <v>5000</v>
      </c>
      <c r="C246" s="26">
        <v>0</v>
      </c>
      <c r="D246" s="26">
        <v>0</v>
      </c>
      <c r="E246" s="26">
        <v>0</v>
      </c>
      <c r="F246" s="26">
        <v>0</v>
      </c>
      <c r="G246" s="65">
        <v>0</v>
      </c>
      <c r="H246" s="30">
        <f t="shared" si="26"/>
        <v>5000</v>
      </c>
    </row>
    <row r="247" spans="1:8" ht="84.6" customHeight="1">
      <c r="A247" s="42" t="s">
        <v>300</v>
      </c>
      <c r="B247" s="26">
        <v>5000</v>
      </c>
      <c r="C247" s="26">
        <v>0</v>
      </c>
      <c r="D247" s="26">
        <v>0</v>
      </c>
      <c r="E247" s="26">
        <v>0</v>
      </c>
      <c r="F247" s="26">
        <v>0</v>
      </c>
      <c r="G247" s="65">
        <v>0</v>
      </c>
      <c r="H247" s="30">
        <f t="shared" si="26"/>
        <v>5000</v>
      </c>
    </row>
    <row r="248" spans="1:8" ht="76.150000000000006" customHeight="1">
      <c r="A248" s="42" t="s">
        <v>301</v>
      </c>
      <c r="B248" s="26">
        <v>5000</v>
      </c>
      <c r="C248" s="26">
        <v>0</v>
      </c>
      <c r="D248" s="26">
        <v>0</v>
      </c>
      <c r="E248" s="26">
        <v>0</v>
      </c>
      <c r="F248" s="26">
        <v>0</v>
      </c>
      <c r="G248" s="65">
        <v>0</v>
      </c>
      <c r="H248" s="30">
        <f t="shared" si="26"/>
        <v>5000</v>
      </c>
    </row>
    <row r="249" spans="1:8" ht="52.15" customHeight="1">
      <c r="A249" s="42" t="s">
        <v>302</v>
      </c>
      <c r="B249" s="26">
        <v>5000</v>
      </c>
      <c r="C249" s="26">
        <v>0</v>
      </c>
      <c r="D249" s="26">
        <v>0</v>
      </c>
      <c r="E249" s="26">
        <v>0</v>
      </c>
      <c r="F249" s="26">
        <v>0</v>
      </c>
      <c r="G249" s="65">
        <v>0</v>
      </c>
      <c r="H249" s="30">
        <f t="shared" si="26"/>
        <v>5000</v>
      </c>
    </row>
    <row r="250" spans="1:8" ht="75" customHeight="1">
      <c r="A250" s="42" t="s">
        <v>303</v>
      </c>
      <c r="B250" s="26">
        <v>5000</v>
      </c>
      <c r="C250" s="26">
        <v>0</v>
      </c>
      <c r="D250" s="26">
        <v>0</v>
      </c>
      <c r="E250" s="26">
        <v>0</v>
      </c>
      <c r="F250" s="26">
        <v>0</v>
      </c>
      <c r="G250" s="65">
        <v>0</v>
      </c>
      <c r="H250" s="30">
        <f t="shared" si="26"/>
        <v>5000</v>
      </c>
    </row>
    <row r="251" spans="1:8" ht="73.900000000000006" customHeight="1">
      <c r="A251" s="42" t="s">
        <v>304</v>
      </c>
      <c r="B251" s="26">
        <v>5000</v>
      </c>
      <c r="C251" s="26">
        <v>0</v>
      </c>
      <c r="D251" s="26">
        <v>0</v>
      </c>
      <c r="E251" s="26">
        <v>0</v>
      </c>
      <c r="F251" s="26">
        <v>0</v>
      </c>
      <c r="G251" s="65">
        <v>0</v>
      </c>
      <c r="H251" s="30">
        <f t="shared" si="26"/>
        <v>5000</v>
      </c>
    </row>
    <row r="252" spans="1:8" ht="70.900000000000006" customHeight="1">
      <c r="A252" s="42" t="s">
        <v>305</v>
      </c>
      <c r="B252" s="26">
        <v>2500</v>
      </c>
      <c r="C252" s="26">
        <v>0</v>
      </c>
      <c r="D252" s="26">
        <v>0</v>
      </c>
      <c r="E252" s="26">
        <v>0</v>
      </c>
      <c r="F252" s="26">
        <v>0</v>
      </c>
      <c r="G252" s="65"/>
      <c r="H252" s="30">
        <f t="shared" si="26"/>
        <v>2500</v>
      </c>
    </row>
    <row r="253" spans="1:8" ht="65.25">
      <c r="A253" s="25" t="s">
        <v>306</v>
      </c>
      <c r="B253" s="27">
        <v>0</v>
      </c>
      <c r="C253" s="27">
        <v>1502813.28</v>
      </c>
      <c r="D253" s="27">
        <v>0</v>
      </c>
      <c r="E253" s="26">
        <v>0</v>
      </c>
      <c r="F253" s="25">
        <v>0</v>
      </c>
      <c r="G253" s="29">
        <v>0</v>
      </c>
      <c r="H253" s="30">
        <f t="shared" si="26"/>
        <v>1502813.28</v>
      </c>
    </row>
    <row r="254" spans="1:8" ht="27">
      <c r="A254" s="83" t="s">
        <v>35</v>
      </c>
      <c r="B254" s="33">
        <f t="shared" ref="B254:H254" si="27">SUM(B228:B253)</f>
        <v>266665.65000000002</v>
      </c>
      <c r="C254" s="33">
        <f t="shared" si="27"/>
        <v>1515658.28</v>
      </c>
      <c r="D254" s="33">
        <f t="shared" si="27"/>
        <v>100000</v>
      </c>
      <c r="E254" s="33">
        <f t="shared" si="27"/>
        <v>0</v>
      </c>
      <c r="F254" s="33">
        <f t="shared" si="27"/>
        <v>0</v>
      </c>
      <c r="G254" s="70">
        <f t="shared" si="27"/>
        <v>0</v>
      </c>
      <c r="H254" s="58">
        <f t="shared" si="27"/>
        <v>1882323.93</v>
      </c>
    </row>
    <row r="255" spans="1:8" ht="39.75">
      <c r="A255" s="47" t="s">
        <v>2</v>
      </c>
      <c r="B255" s="44" t="s">
        <v>3</v>
      </c>
      <c r="C255" s="44" t="s">
        <v>4</v>
      </c>
      <c r="D255" s="44" t="s">
        <v>5</v>
      </c>
      <c r="E255" s="44" t="s">
        <v>37</v>
      </c>
      <c r="F255" s="47" t="s">
        <v>7</v>
      </c>
      <c r="G255" s="57" t="s">
        <v>8</v>
      </c>
    </row>
    <row r="256" spans="1:8" ht="65.25">
      <c r="A256" s="47" t="s">
        <v>307</v>
      </c>
      <c r="B256" s="90"/>
      <c r="C256" s="90"/>
      <c r="D256" s="90"/>
      <c r="E256" s="91"/>
      <c r="F256" s="92"/>
      <c r="G256" s="93"/>
    </row>
    <row r="257" spans="1:8" ht="65.25">
      <c r="A257" s="47" t="s">
        <v>308</v>
      </c>
      <c r="B257" s="48"/>
      <c r="C257" s="48"/>
      <c r="D257" s="48"/>
      <c r="E257" s="120"/>
      <c r="F257" s="121"/>
      <c r="G257" s="50"/>
    </row>
    <row r="258" spans="1:8" ht="65.25">
      <c r="A258" s="25" t="s">
        <v>309</v>
      </c>
      <c r="B258" s="26">
        <v>2000</v>
      </c>
      <c r="C258" s="26">
        <v>0</v>
      </c>
      <c r="D258" s="26">
        <v>0</v>
      </c>
      <c r="E258" s="26">
        <v>0</v>
      </c>
      <c r="F258" s="26">
        <v>0</v>
      </c>
      <c r="G258" s="65">
        <v>0</v>
      </c>
      <c r="H258" s="30">
        <f t="shared" ref="H258:H270" si="28">SUM(B258:G258)</f>
        <v>2000</v>
      </c>
    </row>
    <row r="259" spans="1:8" ht="85.9" customHeight="1">
      <c r="A259" s="42" t="s">
        <v>311</v>
      </c>
      <c r="B259" s="26">
        <v>2000</v>
      </c>
      <c r="C259" s="26">
        <v>0</v>
      </c>
      <c r="D259" s="26">
        <v>0</v>
      </c>
      <c r="E259" s="26">
        <v>0</v>
      </c>
      <c r="F259" s="26">
        <v>0</v>
      </c>
      <c r="G259" s="65">
        <v>0</v>
      </c>
      <c r="H259" s="30">
        <f t="shared" si="28"/>
        <v>2000</v>
      </c>
    </row>
    <row r="260" spans="1:8" ht="72.599999999999994" customHeight="1">
      <c r="A260" s="42" t="s">
        <v>313</v>
      </c>
      <c r="B260" s="26">
        <v>2000</v>
      </c>
      <c r="C260" s="26">
        <v>0</v>
      </c>
      <c r="D260" s="26">
        <v>0</v>
      </c>
      <c r="E260" s="26">
        <v>0</v>
      </c>
      <c r="F260" s="26">
        <v>0</v>
      </c>
      <c r="G260" s="65">
        <v>0</v>
      </c>
      <c r="H260" s="30">
        <f t="shared" si="28"/>
        <v>2000</v>
      </c>
    </row>
    <row r="261" spans="1:8" ht="78" customHeight="1">
      <c r="A261" s="42" t="s">
        <v>314</v>
      </c>
      <c r="B261" s="26">
        <v>2000</v>
      </c>
      <c r="C261" s="26">
        <v>0</v>
      </c>
      <c r="D261" s="26">
        <v>0</v>
      </c>
      <c r="E261" s="26">
        <v>0</v>
      </c>
      <c r="F261" s="26">
        <v>0</v>
      </c>
      <c r="G261" s="65">
        <v>0</v>
      </c>
      <c r="H261" s="30">
        <f t="shared" si="28"/>
        <v>2000</v>
      </c>
    </row>
    <row r="262" spans="1:8" ht="62.45" customHeight="1">
      <c r="A262" s="42" t="s">
        <v>315</v>
      </c>
      <c r="B262" s="26">
        <v>2000</v>
      </c>
      <c r="C262" s="26">
        <v>0</v>
      </c>
      <c r="D262" s="26">
        <v>0</v>
      </c>
      <c r="E262" s="26">
        <v>0</v>
      </c>
      <c r="F262" s="26">
        <v>0</v>
      </c>
      <c r="G262" s="65">
        <v>0</v>
      </c>
      <c r="H262" s="30">
        <f t="shared" si="28"/>
        <v>2000</v>
      </c>
    </row>
    <row r="263" spans="1:8" ht="70.900000000000006" customHeight="1">
      <c r="A263" s="42" t="s">
        <v>316</v>
      </c>
      <c r="B263" s="26">
        <v>2000</v>
      </c>
      <c r="C263" s="26">
        <v>0</v>
      </c>
      <c r="D263" s="26">
        <v>0</v>
      </c>
      <c r="E263" s="26">
        <v>0</v>
      </c>
      <c r="F263" s="26">
        <v>0</v>
      </c>
      <c r="G263" s="65">
        <v>0</v>
      </c>
      <c r="H263" s="30">
        <f t="shared" si="28"/>
        <v>2000</v>
      </c>
    </row>
    <row r="264" spans="1:8" ht="86.45" customHeight="1">
      <c r="A264" s="42" t="s">
        <v>317</v>
      </c>
      <c r="B264" s="26">
        <v>2000</v>
      </c>
      <c r="C264" s="26">
        <v>0</v>
      </c>
      <c r="D264" s="26">
        <v>0</v>
      </c>
      <c r="E264" s="26">
        <v>0</v>
      </c>
      <c r="F264" s="26">
        <v>0</v>
      </c>
      <c r="G264" s="65">
        <v>0</v>
      </c>
      <c r="H264" s="30">
        <f t="shared" si="28"/>
        <v>2000</v>
      </c>
    </row>
    <row r="265" spans="1:8" ht="79.900000000000006" customHeight="1">
      <c r="A265" s="42" t="s">
        <v>318</v>
      </c>
      <c r="B265" s="26">
        <v>2000</v>
      </c>
      <c r="C265" s="26">
        <v>0</v>
      </c>
      <c r="D265" s="26">
        <v>0</v>
      </c>
      <c r="E265" s="26">
        <v>0</v>
      </c>
      <c r="F265" s="26">
        <v>0</v>
      </c>
      <c r="G265" s="65">
        <v>0</v>
      </c>
      <c r="H265" s="30">
        <f t="shared" si="28"/>
        <v>2000</v>
      </c>
    </row>
    <row r="266" spans="1:8" ht="69.599999999999994" customHeight="1">
      <c r="A266" s="42" t="s">
        <v>319</v>
      </c>
      <c r="B266" s="26">
        <v>2000</v>
      </c>
      <c r="C266" s="26">
        <v>0</v>
      </c>
      <c r="D266" s="26">
        <v>0</v>
      </c>
      <c r="E266" s="26">
        <v>0</v>
      </c>
      <c r="F266" s="26">
        <v>0</v>
      </c>
      <c r="G266" s="65">
        <v>0</v>
      </c>
      <c r="H266" s="30">
        <f t="shared" si="28"/>
        <v>2000</v>
      </c>
    </row>
    <row r="267" spans="1:8" ht="81" customHeight="1">
      <c r="A267" s="42" t="s">
        <v>320</v>
      </c>
      <c r="B267" s="26">
        <v>2000</v>
      </c>
      <c r="C267" s="26">
        <v>0</v>
      </c>
      <c r="D267" s="26">
        <v>0</v>
      </c>
      <c r="E267" s="26">
        <v>0</v>
      </c>
      <c r="F267" s="26">
        <v>0</v>
      </c>
      <c r="G267" s="65">
        <v>0</v>
      </c>
      <c r="H267" s="30">
        <f t="shared" si="28"/>
        <v>2000</v>
      </c>
    </row>
    <row r="268" spans="1:8" ht="51" customHeight="1">
      <c r="A268" s="40" t="s">
        <v>321</v>
      </c>
      <c r="B268" s="26">
        <v>4000</v>
      </c>
      <c r="C268" s="26">
        <v>0</v>
      </c>
      <c r="D268" s="26">
        <v>0</v>
      </c>
      <c r="E268" s="26">
        <v>0</v>
      </c>
      <c r="F268" s="26">
        <v>0</v>
      </c>
      <c r="G268" s="65">
        <v>0</v>
      </c>
      <c r="H268" s="30">
        <f t="shared" si="28"/>
        <v>4000</v>
      </c>
    </row>
    <row r="269" spans="1:8" ht="56.45" customHeight="1">
      <c r="A269" s="42" t="s">
        <v>322</v>
      </c>
      <c r="B269" s="26">
        <v>9450</v>
      </c>
      <c r="C269" s="26">
        <v>0</v>
      </c>
      <c r="D269" s="26">
        <v>0</v>
      </c>
      <c r="E269" s="26">
        <v>0</v>
      </c>
      <c r="F269" s="26">
        <v>0</v>
      </c>
      <c r="G269" s="65">
        <v>0</v>
      </c>
      <c r="H269" s="30">
        <f t="shared" si="28"/>
        <v>9450</v>
      </c>
    </row>
    <row r="270" spans="1:8" ht="64.900000000000006" customHeight="1">
      <c r="A270" s="42" t="s">
        <v>323</v>
      </c>
      <c r="B270" s="26">
        <v>4000</v>
      </c>
      <c r="C270" s="26">
        <v>0</v>
      </c>
      <c r="D270" s="26">
        <v>0</v>
      </c>
      <c r="E270" s="26">
        <v>0</v>
      </c>
      <c r="F270" s="26">
        <v>0</v>
      </c>
      <c r="G270" s="65">
        <v>0</v>
      </c>
      <c r="H270" s="30">
        <f t="shared" si="28"/>
        <v>4000</v>
      </c>
    </row>
    <row r="271" spans="1:8" ht="27">
      <c r="A271" s="28" t="s">
        <v>195</v>
      </c>
      <c r="B271" s="27">
        <f t="shared" ref="B271:H271" si="29">SUM(B258:B270)</f>
        <v>37450</v>
      </c>
      <c r="C271" s="26">
        <f t="shared" si="29"/>
        <v>0</v>
      </c>
      <c r="D271" s="27">
        <f t="shared" si="29"/>
        <v>0</v>
      </c>
      <c r="E271" s="26">
        <f t="shared" si="29"/>
        <v>0</v>
      </c>
      <c r="F271" s="25">
        <f t="shared" si="29"/>
        <v>0</v>
      </c>
      <c r="G271" s="111">
        <f t="shared" si="29"/>
        <v>0</v>
      </c>
      <c r="H271" s="58">
        <f t="shared" si="29"/>
        <v>37450</v>
      </c>
    </row>
    <row r="272" spans="1:8" s="23" customFormat="1" ht="33" customHeight="1">
      <c r="B272" s="135">
        <f t="shared" ref="B272:H272" si="30">B271+B254+B223+B201+B181+B164+B157+B139+B118+B101+B77+B73+B68+B63+B56+B50+B39+B32+B25+B18</f>
        <v>9922967.2400000002</v>
      </c>
      <c r="C272" s="135">
        <f t="shared" si="30"/>
        <v>11678786</v>
      </c>
      <c r="D272" s="135">
        <f t="shared" si="30"/>
        <v>26067098.600000001</v>
      </c>
      <c r="E272" s="135">
        <f t="shared" si="30"/>
        <v>0</v>
      </c>
      <c r="F272" s="135">
        <f t="shared" si="30"/>
        <v>1021447.16</v>
      </c>
      <c r="G272" s="135">
        <f t="shared" si="30"/>
        <v>673421.62</v>
      </c>
      <c r="H272" s="58">
        <f t="shared" si="30"/>
        <v>49363720.619999997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workbookViewId="0">
      <selection activeCell="J17" sqref="J17"/>
    </sheetView>
  </sheetViews>
  <sheetFormatPr defaultColWidth="9" defaultRowHeight="13.5"/>
  <cols>
    <col min="1" max="1" width="17.875" customWidth="1"/>
    <col min="2" max="2" width="13.125" customWidth="1"/>
    <col min="4" max="4" width="11.5" customWidth="1"/>
    <col min="5" max="6" width="14.125" customWidth="1"/>
    <col min="8" max="8" width="16" customWidth="1"/>
    <col min="9" max="9" width="11.25" customWidth="1"/>
    <col min="10" max="10" width="16.25" customWidth="1"/>
    <col min="11" max="11" width="11.25" customWidth="1"/>
  </cols>
  <sheetData>
    <row r="1" spans="1:11">
      <c r="A1" s="5" t="s">
        <v>326</v>
      </c>
      <c r="B1" s="6" t="s">
        <v>327</v>
      </c>
      <c r="C1" s="5"/>
      <c r="D1" s="5" t="s">
        <v>328</v>
      </c>
      <c r="E1" s="6">
        <f>21589897.13</f>
        <v>21589897.129999999</v>
      </c>
      <c r="F1" s="4"/>
      <c r="G1" s="1"/>
      <c r="H1" s="2" t="s">
        <v>329</v>
      </c>
      <c r="I1" s="3"/>
      <c r="J1" s="3"/>
      <c r="K1" s="2"/>
    </row>
    <row r="2" spans="1:11">
      <c r="A2" s="7" t="s">
        <v>330</v>
      </c>
      <c r="B2" s="4">
        <v>5875326.9380000001</v>
      </c>
      <c r="C2" s="14">
        <v>0.05</v>
      </c>
      <c r="D2" s="7"/>
      <c r="E2" s="4">
        <v>1079788.3785000001</v>
      </c>
      <c r="F2" s="15">
        <f>5/100*21589897.13</f>
        <v>1079494.8565</v>
      </c>
      <c r="G2" s="1"/>
      <c r="H2" s="2" t="s">
        <v>331</v>
      </c>
      <c r="I2" s="3" t="s">
        <v>332</v>
      </c>
      <c r="J2" s="3" t="s">
        <v>333</v>
      </c>
      <c r="K2" s="20" t="s">
        <v>334</v>
      </c>
    </row>
    <row r="3" spans="1:11">
      <c r="A3" s="7"/>
      <c r="B3" s="4"/>
      <c r="C3" s="7"/>
      <c r="D3" s="7"/>
      <c r="E3" s="4"/>
      <c r="F3" s="15"/>
      <c r="G3" s="3" t="s">
        <v>327</v>
      </c>
      <c r="H3" s="1">
        <f>635595.67/3</f>
        <v>211865.22333333301</v>
      </c>
      <c r="I3" s="1">
        <f t="shared" ref="I3:J3" si="0">635595.67/3</f>
        <v>211865.22333333301</v>
      </c>
      <c r="J3" s="1">
        <f t="shared" si="0"/>
        <v>211865.22333333301</v>
      </c>
      <c r="K3" s="1">
        <f>462992.5</f>
        <v>462992.5</v>
      </c>
    </row>
    <row r="4" spans="1:11">
      <c r="A4" s="7" t="s">
        <v>335</v>
      </c>
      <c r="B4" s="4">
        <v>1587747.558</v>
      </c>
      <c r="C4" s="7"/>
      <c r="D4" s="7"/>
      <c r="E4" s="4"/>
      <c r="F4" s="15"/>
      <c r="G4" s="1"/>
      <c r="I4" s="1"/>
      <c r="J4" s="1"/>
    </row>
    <row r="5" spans="1:11">
      <c r="A5" s="7"/>
      <c r="B5" s="4"/>
      <c r="C5" s="14">
        <v>0.1</v>
      </c>
      <c r="D5" s="7"/>
      <c r="E5" s="4">
        <v>2159576.7570000002</v>
      </c>
      <c r="F5" s="15">
        <f>10/100*21589897.13</f>
        <v>2158989.713</v>
      </c>
      <c r="G5" s="1"/>
      <c r="H5" s="2" t="s">
        <v>336</v>
      </c>
      <c r="I5" s="3"/>
      <c r="J5" s="3"/>
    </row>
    <row r="6" spans="1:11">
      <c r="A6" s="7" t="s">
        <v>329</v>
      </c>
      <c r="B6" s="4">
        <v>635106.30299999996</v>
      </c>
      <c r="C6" s="14">
        <v>0.1</v>
      </c>
      <c r="D6" s="7"/>
      <c r="E6" s="4">
        <v>2159576.7570000002</v>
      </c>
      <c r="F6" s="15">
        <f>10/100*21589897.13</f>
        <v>2158989.713</v>
      </c>
      <c r="G6" s="1"/>
      <c r="H6" s="2" t="s">
        <v>337</v>
      </c>
      <c r="I6" s="3" t="s">
        <v>338</v>
      </c>
      <c r="J6" s="3" t="s">
        <v>339</v>
      </c>
    </row>
    <row r="7" spans="1:11">
      <c r="A7" s="7"/>
      <c r="B7" s="4"/>
      <c r="C7" s="14">
        <v>0.1</v>
      </c>
      <c r="D7" s="7"/>
      <c r="E7" s="4">
        <v>2159576.7570000002</v>
      </c>
      <c r="F7" s="15">
        <f>10/100*21589897.13</f>
        <v>2158989.713</v>
      </c>
      <c r="G7" s="3" t="s">
        <v>327</v>
      </c>
      <c r="H7" s="1">
        <f>40/100*571595.67</f>
        <v>228638.26800000001</v>
      </c>
      <c r="I7" s="1">
        <f>H7</f>
        <v>228638.26800000001</v>
      </c>
      <c r="J7" s="1">
        <f>20/100*571595.67</f>
        <v>114319.13400000001</v>
      </c>
    </row>
    <row r="8" spans="1:11">
      <c r="A8" s="7" t="s">
        <v>336</v>
      </c>
      <c r="B8" s="4">
        <v>571595.67299999995</v>
      </c>
      <c r="C8" s="7"/>
      <c r="D8" s="7"/>
      <c r="E8" s="4"/>
      <c r="F8" s="15"/>
      <c r="G8" s="1"/>
      <c r="I8" s="1"/>
      <c r="J8" s="1"/>
    </row>
    <row r="9" spans="1:11">
      <c r="A9" s="7"/>
      <c r="B9" s="4"/>
      <c r="C9" s="14">
        <v>0.2</v>
      </c>
      <c r="D9" s="7"/>
      <c r="E9" s="4">
        <v>4319153.5140000004</v>
      </c>
      <c r="F9" s="15">
        <f>20/100*21589897.17</f>
        <v>4317979.4340000004</v>
      </c>
      <c r="G9" s="1"/>
      <c r="H9" s="2" t="s">
        <v>340</v>
      </c>
      <c r="I9" s="1"/>
      <c r="J9" s="1"/>
    </row>
    <row r="10" spans="1:11">
      <c r="A10" s="7" t="s">
        <v>340</v>
      </c>
      <c r="B10" s="4">
        <v>514436.10570000001</v>
      </c>
      <c r="C10" s="14">
        <v>0.25</v>
      </c>
      <c r="D10" s="7"/>
      <c r="E10" s="4">
        <v>5398941.8899999997</v>
      </c>
      <c r="F10" s="15">
        <f>25/100*21589897.13-0.01</f>
        <v>5397474.2725</v>
      </c>
      <c r="G10" s="1"/>
      <c r="H10" s="16" t="s">
        <v>341</v>
      </c>
      <c r="I10" s="21" t="s">
        <v>342</v>
      </c>
      <c r="J10" s="1"/>
    </row>
    <row r="11" spans="1:11">
      <c r="A11" s="7"/>
      <c r="B11" s="4"/>
      <c r="C11" s="7"/>
      <c r="D11" s="7"/>
      <c r="E11" s="4"/>
      <c r="F11" s="15"/>
      <c r="G11" s="3" t="s">
        <v>327</v>
      </c>
      <c r="H11" s="1">
        <f>50/100*514436.11</f>
        <v>257218.05499999999</v>
      </c>
      <c r="I11" s="1">
        <f>H11</f>
        <v>257218.05499999999</v>
      </c>
      <c r="J11" s="1"/>
    </row>
    <row r="12" spans="1:11">
      <c r="A12" s="7" t="s">
        <v>343</v>
      </c>
      <c r="B12" s="4">
        <v>462992.49513</v>
      </c>
      <c r="C12" s="14">
        <v>0.1</v>
      </c>
      <c r="D12" s="7"/>
      <c r="E12" s="4">
        <v>2159576.7599999998</v>
      </c>
      <c r="F12" s="15">
        <f>10/100*21589897.13</f>
        <v>2158989.713</v>
      </c>
      <c r="G12" s="1"/>
      <c r="I12" s="1"/>
      <c r="J12" s="1"/>
    </row>
    <row r="13" spans="1:11">
      <c r="A13" s="7"/>
      <c r="B13" s="4"/>
      <c r="C13" s="14">
        <v>0.1</v>
      </c>
      <c r="D13" s="7"/>
      <c r="E13" s="4">
        <v>2159576.7599999998</v>
      </c>
      <c r="F13" s="15">
        <f>10/100*21589897.13</f>
        <v>2158989.713</v>
      </c>
      <c r="G13" s="1"/>
      <c r="H13" s="16" t="s">
        <v>344</v>
      </c>
      <c r="I13" s="1"/>
      <c r="J13" s="1"/>
    </row>
    <row r="14" spans="1:11">
      <c r="A14" s="7" t="s">
        <v>345</v>
      </c>
      <c r="B14" s="4">
        <v>206599.2</v>
      </c>
      <c r="C14" s="7"/>
      <c r="D14" s="7"/>
      <c r="E14" s="4"/>
      <c r="F14" s="15"/>
      <c r="G14" s="3" t="s">
        <v>327</v>
      </c>
      <c r="H14" s="1">
        <f>17486.7</f>
        <v>17486.7</v>
      </c>
      <c r="I14" s="1"/>
      <c r="J14" s="1"/>
    </row>
    <row r="15" spans="1:11">
      <c r="A15" s="7"/>
      <c r="B15" s="4"/>
      <c r="C15" s="7"/>
      <c r="D15" s="17" t="s">
        <v>346</v>
      </c>
      <c r="E15" s="4">
        <v>71831.64</v>
      </c>
      <c r="F15" s="15">
        <f>71831.64</f>
        <v>71831.64</v>
      </c>
      <c r="G15" s="1"/>
      <c r="I15" s="1"/>
      <c r="J15" s="1"/>
    </row>
    <row r="16" spans="1:11">
      <c r="A16" s="7" t="s">
        <v>344</v>
      </c>
      <c r="B16" s="4">
        <v>17486.703805199999</v>
      </c>
      <c r="C16" s="7"/>
      <c r="D16" s="17" t="s">
        <v>347</v>
      </c>
      <c r="E16" s="4">
        <f>673421.62</f>
        <v>673421.62</v>
      </c>
      <c r="F16" s="15">
        <f>673421.62</f>
        <v>673421.62</v>
      </c>
      <c r="G16" s="1"/>
      <c r="H16" s="2" t="s">
        <v>348</v>
      </c>
      <c r="I16" s="1"/>
      <c r="J16" s="1"/>
    </row>
    <row r="17" spans="1:10">
      <c r="A17" s="7"/>
      <c r="B17" s="4"/>
      <c r="C17" s="7"/>
      <c r="D17" s="17" t="s">
        <v>349</v>
      </c>
      <c r="E17" s="4">
        <f>112236.94</f>
        <v>112236.94</v>
      </c>
      <c r="F17" s="15">
        <f>112236.94</f>
        <v>112236.94</v>
      </c>
      <c r="G17" s="1" t="s">
        <v>327</v>
      </c>
      <c r="H17" s="1">
        <f>17311.84</f>
        <v>17311.84</v>
      </c>
      <c r="I17" s="1"/>
      <c r="J17" s="1"/>
    </row>
    <row r="18" spans="1:10">
      <c r="A18" s="7" t="s">
        <v>348</v>
      </c>
      <c r="B18" s="4">
        <v>17311.836767148001</v>
      </c>
      <c r="C18" s="7"/>
      <c r="D18" s="17" t="s">
        <v>350</v>
      </c>
      <c r="E18" s="4">
        <v>1021447.16</v>
      </c>
      <c r="F18" s="18">
        <f>SUM(F2:F17)</f>
        <v>22447387.328000002</v>
      </c>
      <c r="G18" s="1"/>
      <c r="I18" s="1"/>
      <c r="J18" s="1"/>
    </row>
    <row r="19" spans="1:10">
      <c r="A19" s="7"/>
      <c r="B19" s="4"/>
      <c r="C19" s="7"/>
      <c r="D19" s="7"/>
      <c r="E19" s="4"/>
      <c r="F19" s="4"/>
      <c r="G19" s="1"/>
      <c r="H19" s="2" t="s">
        <v>351</v>
      </c>
      <c r="I19" s="1"/>
      <c r="J19" s="1"/>
    </row>
    <row r="20" spans="1:10">
      <c r="A20" s="7" t="s">
        <v>352</v>
      </c>
      <c r="B20" s="4">
        <v>17225.277583312301</v>
      </c>
      <c r="C20" s="7"/>
      <c r="D20" s="7"/>
      <c r="E20" s="4"/>
      <c r="F20" s="4"/>
      <c r="G20" s="3" t="s">
        <v>327</v>
      </c>
      <c r="H20" s="1">
        <f>17225.28</f>
        <v>17225.28</v>
      </c>
      <c r="I20" s="1"/>
      <c r="J20" s="1"/>
    </row>
    <row r="21" spans="1:10">
      <c r="A21" s="7"/>
      <c r="B21" s="4"/>
      <c r="C21" s="7"/>
      <c r="D21" s="7"/>
      <c r="E21" s="4"/>
      <c r="F21" s="4"/>
      <c r="G21" s="1"/>
      <c r="I21" s="1"/>
      <c r="J21" s="1"/>
    </row>
    <row r="22" spans="1:10">
      <c r="A22" s="7" t="s">
        <v>353</v>
      </c>
      <c r="B22" s="4">
        <v>17139.151195395702</v>
      </c>
      <c r="C22" s="7"/>
      <c r="D22" s="7"/>
      <c r="E22" s="4"/>
      <c r="F22" s="4"/>
      <c r="G22" s="1"/>
      <c r="H22" s="2" t="s">
        <v>353</v>
      </c>
      <c r="I22" s="1"/>
      <c r="J22" s="22" t="s">
        <v>345</v>
      </c>
    </row>
    <row r="23" spans="1:10">
      <c r="A23" s="7"/>
      <c r="B23" s="6">
        <f>SUM(B2:B22)</f>
        <v>9922967.2421810608</v>
      </c>
      <c r="C23" s="7"/>
      <c r="D23" s="7"/>
      <c r="E23" s="4"/>
      <c r="F23" s="4"/>
      <c r="G23" s="3" t="s">
        <v>327</v>
      </c>
      <c r="H23" s="1">
        <f>17139.15</f>
        <v>17139.150000000001</v>
      </c>
      <c r="I23" s="1"/>
      <c r="J23" s="1">
        <f>B14</f>
        <v>206599.2</v>
      </c>
    </row>
    <row r="24" spans="1:10">
      <c r="A24" s="19" t="s">
        <v>354</v>
      </c>
      <c r="B24" s="1"/>
      <c r="E24" s="1"/>
      <c r="F24" s="1"/>
      <c r="G24" s="1"/>
      <c r="I24" s="1"/>
      <c r="J24"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activeCell="I17" sqref="I17"/>
    </sheetView>
  </sheetViews>
  <sheetFormatPr defaultColWidth="9" defaultRowHeight="13.5"/>
  <cols>
    <col min="2" max="2" width="16" customWidth="1"/>
    <col min="3" max="3" width="11.25" customWidth="1"/>
    <col min="4" max="4" width="16.25" customWidth="1"/>
    <col min="6" max="6" width="14" customWidth="1"/>
    <col min="7" max="7" width="12.75" customWidth="1"/>
    <col min="8" max="9" width="13.875" customWidth="1"/>
    <col min="11" max="12" width="12.75" customWidth="1"/>
  </cols>
  <sheetData>
    <row r="1" spans="1:12">
      <c r="A1" s="1"/>
      <c r="B1" s="2" t="s">
        <v>329</v>
      </c>
      <c r="C1" s="3"/>
      <c r="D1" s="3"/>
    </row>
    <row r="2" spans="1:12">
      <c r="A2" s="4"/>
      <c r="B2" s="5" t="s">
        <v>331</v>
      </c>
      <c r="C2" s="6" t="s">
        <v>332</v>
      </c>
      <c r="D2" s="6" t="s">
        <v>333</v>
      </c>
    </row>
    <row r="3" spans="1:12">
      <c r="A3" s="6" t="s">
        <v>327</v>
      </c>
      <c r="B3" s="4">
        <f>635595.67/3</f>
        <v>211865.22333333301</v>
      </c>
      <c r="C3" s="4">
        <f t="shared" ref="C3:D3" si="0">635595.67/3</f>
        <v>211865.22333333301</v>
      </c>
      <c r="D3" s="4">
        <f t="shared" si="0"/>
        <v>211865.22333333301</v>
      </c>
    </row>
    <row r="4" spans="1:12">
      <c r="A4" s="4"/>
      <c r="B4" s="7"/>
      <c r="C4" s="4"/>
      <c r="D4" s="4"/>
      <c r="F4" s="2" t="s">
        <v>355</v>
      </c>
      <c r="G4" s="2" t="s">
        <v>356</v>
      </c>
      <c r="H4" s="2" t="s">
        <v>357</v>
      </c>
      <c r="I4" s="2" t="s">
        <v>358</v>
      </c>
    </row>
    <row r="5" spans="1:12">
      <c r="A5" s="4"/>
      <c r="B5" s="5" t="s">
        <v>336</v>
      </c>
      <c r="C5" s="6"/>
      <c r="D5" s="6"/>
      <c r="E5" s="2" t="s">
        <v>328</v>
      </c>
      <c r="F5" s="1">
        <f>1988090.62</f>
        <v>1988090.62</v>
      </c>
      <c r="G5" s="1">
        <f>4067502.5</f>
        <v>4067502.5</v>
      </c>
      <c r="H5" s="1">
        <f>18534571.26</f>
        <v>18534571.260000002</v>
      </c>
      <c r="I5" s="12">
        <f>H5-F5-G5</f>
        <v>12478978.140000001</v>
      </c>
      <c r="K5" s="12">
        <f>F5+G5</f>
        <v>6055593.1200000001</v>
      </c>
      <c r="L5" s="12">
        <f>F5+G5-F15</f>
        <v>4477201.47</v>
      </c>
    </row>
    <row r="6" spans="1:12">
      <c r="A6" s="4"/>
      <c r="B6" s="5" t="s">
        <v>337</v>
      </c>
      <c r="C6" s="6" t="s">
        <v>338</v>
      </c>
      <c r="D6" s="6" t="s">
        <v>339</v>
      </c>
      <c r="L6" s="13"/>
    </row>
    <row r="7" spans="1:12">
      <c r="A7" s="6" t="s">
        <v>327</v>
      </c>
      <c r="B7" s="4">
        <f>40/100*571595.67</f>
        <v>228638.26800000001</v>
      </c>
      <c r="C7" s="4">
        <f>B7</f>
        <v>228638.26800000001</v>
      </c>
      <c r="D7" s="4">
        <f>20/100*571595.67</f>
        <v>114319.13400000001</v>
      </c>
      <c r="F7" s="2" t="s">
        <v>359</v>
      </c>
      <c r="K7" s="12"/>
      <c r="L7" s="12"/>
    </row>
    <row r="8" spans="1:12">
      <c r="A8" s="4"/>
      <c r="B8" s="7"/>
      <c r="C8" s="4"/>
      <c r="D8" s="4"/>
      <c r="E8" s="2" t="s">
        <v>360</v>
      </c>
      <c r="F8" s="1">
        <f>361580</f>
        <v>361580</v>
      </c>
      <c r="K8" s="12"/>
      <c r="L8" s="12"/>
    </row>
    <row r="9" spans="1:12">
      <c r="A9" s="4"/>
      <c r="B9" s="5" t="s">
        <v>340</v>
      </c>
      <c r="C9" s="4"/>
      <c r="D9" s="4"/>
      <c r="E9" s="2" t="s">
        <v>361</v>
      </c>
      <c r="F9" s="1">
        <f>962252</f>
        <v>962252</v>
      </c>
      <c r="H9" t="s">
        <v>362</v>
      </c>
      <c r="I9" s="1">
        <v>26067098</v>
      </c>
      <c r="K9" s="12"/>
      <c r="L9">
        <v>1</v>
      </c>
    </row>
    <row r="10" spans="1:12">
      <c r="A10" s="4"/>
      <c r="B10" s="8" t="s">
        <v>341</v>
      </c>
      <c r="C10" s="9" t="s">
        <v>342</v>
      </c>
      <c r="D10" s="4"/>
      <c r="I10" s="1">
        <v>9922967.2400000002</v>
      </c>
      <c r="K10" s="12"/>
    </row>
    <row r="11" spans="1:12">
      <c r="A11" s="6" t="s">
        <v>327</v>
      </c>
      <c r="B11" s="4">
        <f>50/100*514436.11</f>
        <v>257218.05499999999</v>
      </c>
      <c r="C11" s="4">
        <f>B11</f>
        <v>257218.05499999999</v>
      </c>
      <c r="D11" s="4"/>
      <c r="I11" s="12">
        <f>SUM(I9:I10)</f>
        <v>35990065.240000002</v>
      </c>
      <c r="K11" s="12"/>
    </row>
    <row r="12" spans="1:12">
      <c r="A12" s="4"/>
      <c r="B12" s="7"/>
      <c r="C12" s="4"/>
      <c r="D12" s="4"/>
      <c r="F12" s="2" t="s">
        <v>363</v>
      </c>
      <c r="K12" s="1"/>
    </row>
    <row r="13" spans="1:12">
      <c r="A13" s="4"/>
      <c r="B13" s="8" t="s">
        <v>344</v>
      </c>
      <c r="C13" s="4"/>
      <c r="D13" s="4"/>
      <c r="F13" s="1">
        <f>254559.65</f>
        <v>254559.65</v>
      </c>
      <c r="K13" s="1"/>
    </row>
    <row r="14" spans="1:12">
      <c r="A14" s="6" t="s">
        <v>327</v>
      </c>
      <c r="B14" s="4">
        <f>17486.7</f>
        <v>17486.7</v>
      </c>
      <c r="C14" s="4"/>
      <c r="D14" s="4"/>
      <c r="K14" s="1"/>
    </row>
    <row r="15" spans="1:12">
      <c r="A15" s="4"/>
      <c r="B15" s="7"/>
      <c r="C15" s="4"/>
      <c r="D15" s="4"/>
      <c r="F15" s="10">
        <f>F8+F9+F13</f>
        <v>1578391.65</v>
      </c>
    </row>
    <row r="16" spans="1:12">
      <c r="A16" s="4"/>
      <c r="B16" s="5" t="s">
        <v>348</v>
      </c>
      <c r="C16" s="4"/>
      <c r="D16" s="4"/>
    </row>
    <row r="17" spans="1:4">
      <c r="A17" s="4" t="s">
        <v>327</v>
      </c>
      <c r="B17" s="4">
        <f>17311.84</f>
        <v>17311.84</v>
      </c>
      <c r="C17" s="4"/>
      <c r="D17" s="4"/>
    </row>
    <row r="18" spans="1:4">
      <c r="A18" s="4"/>
      <c r="B18" s="7"/>
      <c r="C18" s="4"/>
      <c r="D18" s="4"/>
    </row>
    <row r="19" spans="1:4">
      <c r="A19" s="4"/>
      <c r="B19" s="5" t="s">
        <v>351</v>
      </c>
      <c r="C19" s="4"/>
      <c r="D19" s="4"/>
    </row>
    <row r="20" spans="1:4">
      <c r="A20" s="6" t="s">
        <v>327</v>
      </c>
      <c r="B20" s="4">
        <f>17225.28</f>
        <v>17225.28</v>
      </c>
      <c r="C20" s="4"/>
      <c r="D20" s="4"/>
    </row>
    <row r="21" spans="1:4">
      <c r="A21" s="4"/>
      <c r="B21" s="7"/>
      <c r="C21" s="4"/>
      <c r="D21" s="4"/>
    </row>
    <row r="22" spans="1:4">
      <c r="A22" s="4"/>
      <c r="B22" s="5" t="s">
        <v>353</v>
      </c>
      <c r="C22" s="4"/>
      <c r="D22" s="11" t="s">
        <v>345</v>
      </c>
    </row>
    <row r="23" spans="1:4">
      <c r="A23" s="6" t="s">
        <v>327</v>
      </c>
      <c r="B23" s="4">
        <f>17139.15</f>
        <v>17139.150000000001</v>
      </c>
      <c r="C23" s="4"/>
      <c r="D23" s="4">
        <v>206599.2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2026 DRAFT COMPOSITE BUDGET</vt:lpstr>
      <vt:lpstr>ASSET 2026</vt:lpstr>
      <vt:lpstr>Sheet4</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Awura Adjoa</dc:creator>
  <cp:lastModifiedBy>MR WABB</cp:lastModifiedBy>
  <cp:lastPrinted>2025-11-14T10:28:59Z</cp:lastPrinted>
  <dcterms:created xsi:type="dcterms:W3CDTF">2025-10-13T21:30:00Z</dcterms:created>
  <dcterms:modified xsi:type="dcterms:W3CDTF">2025-11-14T11:06:05Z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BA6C0CCB77D049E595019553D1CC0D76_12</vt:lpwstr>
  </property>
  <property fmtid="{D5CDD505-2E9C-101B-9397-08002B2CF9AE}" pid="3" name="KSOProductBuildVer">
    <vt:lpwstr>1033-12.2.0.19805</vt:lpwstr>
  </property>
</Properties>
</file>